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BDA\"/>
    </mc:Choice>
  </mc:AlternateContent>
  <bookViews>
    <workbookView xWindow="-120" yWindow="-120" windowWidth="20730" windowHeight="11160" activeTab="3"/>
  </bookViews>
  <sheets>
    <sheet name="Question 21" sheetId="1" r:id="rId1"/>
    <sheet name="Question 22" sheetId="3" r:id="rId2"/>
    <sheet name="Question 23" sheetId="5" r:id="rId3"/>
    <sheet name="Question 24" sheetId="14" r:id="rId4"/>
    <sheet name="Question 25" sheetId="11" r:id="rId5"/>
  </sheets>
  <definedNames>
    <definedName name="_xlnm.Print_Area" localSheetId="0">'Question 21'!$A$1:$J$146</definedName>
    <definedName name="_xlnm.Print_Area" localSheetId="1">'Question 22'!$A$1:$I$64</definedName>
    <definedName name="_xlnm.Print_Area" localSheetId="2">'Question 23'!$A$1:$I$38</definedName>
    <definedName name="_xlnm.Print_Area" localSheetId="3">'Question 24'!$A$1:$U$66</definedName>
    <definedName name="_xlnm.Print_Area" localSheetId="4">'Question 25'!$A$1:$Q$60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E11" i="3" s="1"/>
  <c r="D10" i="3"/>
  <c r="D9" i="3"/>
  <c r="D8" i="3"/>
  <c r="E8" i="3" s="1"/>
  <c r="D7" i="3"/>
  <c r="D6" i="3"/>
  <c r="F77" i="1" l="1"/>
  <c r="E77" i="1"/>
  <c r="D77" i="1"/>
  <c r="C77" i="1"/>
  <c r="B77" i="1"/>
  <c r="F68" i="1"/>
  <c r="E68" i="1"/>
  <c r="D68" i="1"/>
  <c r="C68" i="1"/>
  <c r="B68" i="1"/>
  <c r="F56" i="1"/>
  <c r="F57" i="1" s="1"/>
  <c r="F59" i="1" s="1"/>
  <c r="E56" i="1"/>
  <c r="E57" i="1" s="1"/>
  <c r="E59" i="1" s="1"/>
  <c r="D56" i="1"/>
  <c r="D57" i="1" s="1"/>
  <c r="D59" i="1" s="1"/>
  <c r="C56" i="1"/>
  <c r="C57" i="1" s="1"/>
  <c r="B56" i="1"/>
  <c r="B57" i="1" s="1"/>
  <c r="C48" i="1"/>
  <c r="B48" i="1"/>
  <c r="F47" i="1"/>
  <c r="F48" i="1" s="1"/>
  <c r="E43" i="1"/>
  <c r="E48" i="1" s="1"/>
  <c r="D43" i="1"/>
  <c r="D48" i="1" s="1"/>
  <c r="F38" i="1"/>
  <c r="F37" i="1"/>
  <c r="E37" i="1"/>
  <c r="D37" i="1"/>
  <c r="C37" i="1"/>
  <c r="B37" i="1"/>
  <c r="F34" i="1"/>
  <c r="E34" i="1"/>
  <c r="D34" i="1"/>
  <c r="C34" i="1"/>
  <c r="B34" i="1"/>
  <c r="F20" i="1"/>
  <c r="F19" i="1"/>
  <c r="E19" i="1"/>
  <c r="D19" i="1"/>
  <c r="C19" i="1"/>
  <c r="F17" i="1"/>
  <c r="E17" i="1"/>
  <c r="D17" i="1"/>
  <c r="C17" i="1"/>
  <c r="B17" i="1"/>
  <c r="B16" i="1"/>
  <c r="F15" i="1"/>
  <c r="F16" i="1" s="1"/>
  <c r="E15" i="1"/>
  <c r="E16" i="1" s="1"/>
  <c r="D15" i="1"/>
  <c r="D16" i="1" s="1"/>
  <c r="C15" i="1"/>
  <c r="C16" i="1" s="1"/>
  <c r="E78" i="1" l="1"/>
  <c r="E18" i="1"/>
  <c r="E21" i="1" s="1"/>
  <c r="E23" i="1" s="1"/>
  <c r="E25" i="1" s="1"/>
  <c r="F78" i="1"/>
  <c r="F79" i="1" s="1"/>
  <c r="C40" i="1"/>
  <c r="C49" i="1" s="1"/>
  <c r="B18" i="1"/>
  <c r="B21" i="1" s="1"/>
  <c r="B23" i="1" s="1"/>
  <c r="B25" i="1" s="1"/>
  <c r="C59" i="1"/>
  <c r="B78" i="1"/>
  <c r="B59" i="1"/>
  <c r="D40" i="1"/>
  <c r="D49" i="1" s="1"/>
  <c r="C78" i="1"/>
  <c r="B40" i="1"/>
  <c r="B49" i="1" s="1"/>
  <c r="E40" i="1"/>
  <c r="E49" i="1" s="1"/>
  <c r="D78" i="1"/>
  <c r="D79" i="1" s="1"/>
  <c r="D18" i="1"/>
  <c r="D21" i="1" s="1"/>
  <c r="E79" i="1"/>
  <c r="C18" i="1"/>
  <c r="C21" i="1" s="1"/>
  <c r="F40" i="1"/>
  <c r="F18" i="1"/>
  <c r="F21" i="1" s="1"/>
  <c r="B79" i="1" l="1"/>
  <c r="C79" i="1"/>
  <c r="F49" i="1"/>
  <c r="C23" i="1"/>
  <c r="C25" i="1" s="1"/>
  <c r="D23" i="1"/>
  <c r="D25" i="1" s="1"/>
  <c r="F23" i="1"/>
  <c r="F25" i="1" s="1"/>
</calcChain>
</file>

<file path=xl/sharedStrings.xml><?xml version="1.0" encoding="utf-8"?>
<sst xmlns="http://schemas.openxmlformats.org/spreadsheetml/2006/main" count="273" uniqueCount="210">
  <si>
    <t>Revenue</t>
  </si>
  <si>
    <t>Cost of Sales</t>
  </si>
  <si>
    <t>Share Premium</t>
  </si>
  <si>
    <t>Inventory</t>
  </si>
  <si>
    <t>Total Assets</t>
  </si>
  <si>
    <t>Total Liabilities</t>
  </si>
  <si>
    <t>Total Capital and Liabilities</t>
  </si>
  <si>
    <t>Interest</t>
  </si>
  <si>
    <t>Total Revenue</t>
  </si>
  <si>
    <t>Other Incomes</t>
  </si>
  <si>
    <t>Direct Costs</t>
  </si>
  <si>
    <t>Other Expenses</t>
  </si>
  <si>
    <t>Finance income</t>
  </si>
  <si>
    <t>Finance costs</t>
  </si>
  <si>
    <t>Profit before Tax</t>
  </si>
  <si>
    <t>Income Tax Expense</t>
  </si>
  <si>
    <t>Profit After Tax</t>
  </si>
  <si>
    <t>Property, plant and Equipment</t>
  </si>
  <si>
    <t>Intangible assets</t>
  </si>
  <si>
    <t>Right-of-Use Assets</t>
  </si>
  <si>
    <t>Investment Property</t>
  </si>
  <si>
    <t>Investment in Associate Company</t>
  </si>
  <si>
    <t>Restricted Cash</t>
  </si>
  <si>
    <t>Contract Assets</t>
  </si>
  <si>
    <t>Deferred Tax asset</t>
  </si>
  <si>
    <t>Inventories</t>
  </si>
  <si>
    <t>Receivables and Prepayments</t>
  </si>
  <si>
    <t>Tax recoverable</t>
  </si>
  <si>
    <t>Financial Assets</t>
  </si>
  <si>
    <t>Cash and cash equivalents</t>
  </si>
  <si>
    <t>Share capital</t>
  </si>
  <si>
    <t>Translation Reserve</t>
  </si>
  <si>
    <t>Retained Earnings and Dividends</t>
  </si>
  <si>
    <t>Total Equity to Parent</t>
  </si>
  <si>
    <t>Total Equity</t>
  </si>
  <si>
    <t>Borrowings</t>
  </si>
  <si>
    <t xml:space="preserve">Payables and Accrued Expenses </t>
  </si>
  <si>
    <t>Provisions</t>
  </si>
  <si>
    <t>Contract Liability</t>
  </si>
  <si>
    <t>Lease Liability</t>
  </si>
  <si>
    <t>Dividends Payable</t>
  </si>
  <si>
    <t>Tax Payable</t>
  </si>
  <si>
    <t>Net Profit Margin</t>
  </si>
  <si>
    <t>Return on Investment</t>
  </si>
  <si>
    <t>Return on Equity</t>
  </si>
  <si>
    <t>Current Ratio</t>
  </si>
  <si>
    <t>Debt Ratio</t>
  </si>
  <si>
    <t>Key Metrics</t>
  </si>
  <si>
    <t>Dividend Per share(Sh.)</t>
  </si>
  <si>
    <t>Total Assets Turnover</t>
  </si>
  <si>
    <t>Payables and Accrued Expenses</t>
  </si>
  <si>
    <t>EBITDA</t>
  </si>
  <si>
    <t>EBIT</t>
  </si>
  <si>
    <t>Month</t>
  </si>
  <si>
    <t>Gross Profit</t>
  </si>
  <si>
    <t>Operating Expenses</t>
  </si>
  <si>
    <t>EBT</t>
  </si>
  <si>
    <t>Receivables</t>
  </si>
  <si>
    <t>Payables</t>
  </si>
  <si>
    <t>Cash/Bank Balances</t>
  </si>
  <si>
    <t xml:space="preserve">End </t>
  </si>
  <si>
    <t>The dashboard should include the following charts:</t>
  </si>
  <si>
    <t>(2 marks)</t>
  </si>
  <si>
    <t>(Total: 20 marks)</t>
  </si>
  <si>
    <t>Sh.</t>
  </si>
  <si>
    <t>Required:</t>
  </si>
  <si>
    <t>Telephone</t>
  </si>
  <si>
    <t>Audit fee (Including VAT)</t>
  </si>
  <si>
    <t>SECTION II (60 MARKS)</t>
  </si>
  <si>
    <t>QUESTION 21:</t>
  </si>
  <si>
    <t>Statement of Profit or Loss for the year ended 31 March:</t>
  </si>
  <si>
    <t>Liabilities:</t>
  </si>
  <si>
    <t>Non-current liabilities:</t>
  </si>
  <si>
    <t>Current liabilities:</t>
  </si>
  <si>
    <t>Non-current assets:</t>
  </si>
  <si>
    <t>Assets:</t>
  </si>
  <si>
    <t>Current assets:</t>
  </si>
  <si>
    <t>Depreciation and Amortisation</t>
  </si>
  <si>
    <t>Share of Profit in associate and Joint Venture</t>
  </si>
  <si>
    <t>Statement of Financial Position as at 31 March:</t>
  </si>
  <si>
    <t xml:space="preserve">QUESTION 22: </t>
  </si>
  <si>
    <t xml:space="preserve"> (8 marks)</t>
  </si>
  <si>
    <t>(b)    Prepare the CFO's dashboard showing the following charts:</t>
  </si>
  <si>
    <t>(4 marks)</t>
  </si>
  <si>
    <t>(8 marks)</t>
  </si>
  <si>
    <t xml:space="preserve">         Assuming a tax rate of 30%, plot a graph depicting revenue and profit after tax. </t>
  </si>
  <si>
    <t>Prepare the audit schedules showing the following four sections having the debit and credit columns:</t>
  </si>
  <si>
    <t xml:space="preserve">        Exempt</t>
  </si>
  <si>
    <t xml:space="preserve">8.    Majority of transactions took place in the bank, except for the one highlighted in note 7. </t>
  </si>
  <si>
    <t xml:space="preserve">       </t>
  </si>
  <si>
    <t xml:space="preserve">        The equipment is depreciated over five years. </t>
  </si>
  <si>
    <t xml:space="preserve">       and furniture were to be depreciated over 8 years, while the dental books have a useful life  of 5 years for the purpose of amortisation. </t>
  </si>
  <si>
    <t>6.    During the year, patients paid Sh.6 million in cash, while those on various insurance and medical covers were treated at a total of Sh.4 million.</t>
  </si>
  <si>
    <r>
      <t xml:space="preserve">       </t>
    </r>
    <r>
      <rPr>
        <sz val="12"/>
        <color theme="1"/>
        <rFont val="Times New Roman"/>
        <family val="1"/>
      </rPr>
      <t>●</t>
    </r>
    <r>
      <rPr>
        <sz val="16"/>
        <color theme="1"/>
        <rFont val="Times New Roman"/>
        <family val="1"/>
      </rPr>
      <t xml:space="preserve">     Surgical and prescription medicine Sh.500,000</t>
    </r>
  </si>
  <si>
    <r>
      <t xml:space="preserve">       </t>
    </r>
    <r>
      <rPr>
        <sz val="11"/>
        <color theme="1"/>
        <rFont val="Times New Roman"/>
        <family val="1"/>
      </rPr>
      <t>●</t>
    </r>
    <r>
      <rPr>
        <sz val="16"/>
        <color theme="1"/>
        <rFont val="Times New Roman"/>
        <family val="1"/>
      </rPr>
      <t xml:space="preserve">     Cleaning consumables Sh.20,000</t>
    </r>
  </si>
  <si>
    <t xml:space="preserve">       dental association.</t>
  </si>
  <si>
    <t>Sh."000"</t>
  </si>
  <si>
    <t>SECTION III (20 MARKS)</t>
  </si>
  <si>
    <t>Number of Shares (million)</t>
  </si>
  <si>
    <t>Market Price per share (Sh.)</t>
  </si>
  <si>
    <t>Dividends Paid (Sh."million")</t>
  </si>
  <si>
    <t>Earnings Per Share (Sh.)</t>
  </si>
  <si>
    <t>Book Value Per Share (Sh.)</t>
  </si>
  <si>
    <t xml:space="preserve">Answer ALL questions in this section. </t>
  </si>
  <si>
    <t>Sh."million"</t>
  </si>
  <si>
    <t xml:space="preserve">Selling price per unit </t>
  </si>
  <si>
    <t>Variable cost per unit</t>
  </si>
  <si>
    <t>Total fixed costs</t>
  </si>
  <si>
    <r>
      <t xml:space="preserve">       </t>
    </r>
    <r>
      <rPr>
        <sz val="11"/>
        <color theme="1"/>
        <rFont val="Times New Roman"/>
        <family val="1"/>
      </rPr>
      <t>●</t>
    </r>
    <r>
      <rPr>
        <sz val="16"/>
        <color theme="1"/>
        <rFont val="Times New Roman"/>
        <family val="1"/>
      </rPr>
      <t xml:space="preserve">     Stationery Sh.40,000</t>
    </r>
  </si>
  <si>
    <t>2.     Customers for the sales at standard rate are offered a 5% discount if they settle within the same month.</t>
  </si>
  <si>
    <t xml:space="preserve">        Usually, 40% of the customers take the offer.</t>
  </si>
  <si>
    <t>11.     Mwanaisha made donations to registered charities consisting of Sh.100,000 in cash and Sh.280,000 in form of goods.</t>
  </si>
  <si>
    <t>Capital:</t>
  </si>
  <si>
    <t>Capital and reserves:</t>
  </si>
  <si>
    <t>Total Equity to Non-controlling interest</t>
  </si>
  <si>
    <t xml:space="preserve">Prepare a dashboard showing the financial performance and financial position of the organisation over the 5-year period ended 31 March 2023. </t>
  </si>
  <si>
    <t>(a)       Revenue and profit.</t>
  </si>
  <si>
    <t>(b)       Key expenses.</t>
  </si>
  <si>
    <t>(c)       Non current assets.</t>
  </si>
  <si>
    <t>(d)       Current assets.</t>
  </si>
  <si>
    <t>(e)       Non-current liabilities.</t>
  </si>
  <si>
    <t>(f)       Payables and current liabilities.</t>
  </si>
  <si>
    <t>(g)       Efficiency and liquidity ratios.</t>
  </si>
  <si>
    <t>(h)       Profitability ratios.</t>
  </si>
  <si>
    <t>(a)      Summarise the above data with the following additional sections for the Chief Finance Officer (CFO) Dashboard.</t>
  </si>
  <si>
    <t xml:space="preserve">          (i)       Total profit or loss for the six months.</t>
  </si>
  <si>
    <t xml:space="preserve">          (ii)      Various profit margins.</t>
  </si>
  <si>
    <t xml:space="preserve">          (iii)     Days of Purchases (DOP) using end of year balances (Ignore averages).</t>
  </si>
  <si>
    <t xml:space="preserve">          (iv)     Days of Inventory (DOI) using end of year balances (Ignore averages).</t>
  </si>
  <si>
    <t xml:space="preserve">          (v)      Days of Sales (DOS) using end of year balances (Ignore averages).</t>
  </si>
  <si>
    <t xml:space="preserve">         Assume 360 days in a year and that inventory at the beginning of July was worth Sh.900 million. </t>
  </si>
  <si>
    <t xml:space="preserve">        (vi)      Number of days sales outstanding (DSO) and number of days payables outstanding (DPO).</t>
  </si>
  <si>
    <t>QUESTION 23:</t>
  </si>
  <si>
    <t xml:space="preserve">Sunrise Limited manufactures office cabinets for both local and export markets. </t>
  </si>
  <si>
    <t>The following data relates to the cost of production of an office cabinet:</t>
  </si>
  <si>
    <t xml:space="preserve">(a)     In batches of 1,000 units, determine the breakeven point in units using a graph. </t>
  </si>
  <si>
    <t xml:space="preserve">         Indicate the profit zone and loss  zone in your graph. </t>
  </si>
  <si>
    <t>(b)     The management of Sunrise Limited is evaluating various production and sales levels to determine the profit after tax.</t>
  </si>
  <si>
    <t xml:space="preserve">         after tax and margin of safety. </t>
  </si>
  <si>
    <t>QUESTION 24:</t>
  </si>
  <si>
    <t xml:space="preserve">Answer only ONE (1) question in this section. </t>
  </si>
  <si>
    <t>You have a new audit client, Miriam Akello, who began a dental practice at AMK Doctors' Plaza in the year 2023.</t>
  </si>
  <si>
    <t>The following transactions took place during the year ended 31 December 2023:</t>
  </si>
  <si>
    <t xml:space="preserve">        amounting to Sh.5 million at an interest rate of 12% annually. The loan will be paid over a 5 year period at Sh.1 million annually,  together with  </t>
  </si>
  <si>
    <t xml:space="preserve">        interest due at the end of each year. </t>
  </si>
  <si>
    <t>2.     Miriam imported three dental equipment at a price of Sh.600,000 each and incurred freight, insurance and port clearance costs of Sh.200,000.</t>
  </si>
  <si>
    <t>3.    Miriam also bought other equipment for Sh.1 million, furniture and fixtures for Sh.2 million and dental books worth Sh.500,000. Both the equipment</t>
  </si>
  <si>
    <t>4.    Miriam hired a dental assistant, who also doubled as the clinic administrator at Sh.60,000 monthly salary,  a receptionist, carrying out  other clerical duties</t>
  </si>
  <si>
    <t xml:space="preserve">       at Sh.30,000 per month and a cleaner/casual at Sh.15,000 per month. They all began employment on 1 January 2023.</t>
  </si>
  <si>
    <t xml:space="preserve">5.    Miriam also hired the services of two other dentists to serve the increased number of patients or when she was visiting another hospital for consultation. </t>
  </si>
  <si>
    <t xml:space="preserve">       opportunities and paid them a total stipend of Sh.300,000. </t>
  </si>
  <si>
    <t xml:space="preserve">       By the end of the year, the corporates and insurance companies had paid Sh.2.8 million directly into the business bank account. Miriam also noted</t>
  </si>
  <si>
    <t xml:space="preserve">       that a client owing Sh.200,000 became bankrupt and would likely not pay, while the balance had nearly 0% probability of default. </t>
  </si>
  <si>
    <t>7.   The cash that was received was banked but after paying for the following items:</t>
  </si>
  <si>
    <t xml:space="preserve">       Miriam placed some amount in a fixed deposit account and earned interest of Sh.120,000. Other expenses were mainly salaries to staff, interest on loan, rent </t>
  </si>
  <si>
    <t xml:space="preserve">       of Sh.100,000 per month, electricity and water worth Sh.60,000 for 11 months to 30 November 2023. She also paid Sh.30,000 as subscriptions to the </t>
  </si>
  <si>
    <t xml:space="preserve">       Note that Miriam had paid 3 months' deposit on rent, which was refundable upon the termination of the lease. </t>
  </si>
  <si>
    <t xml:space="preserve">       had not been paid, but were subsequently received and settled in January 2024 at Sh.4,500.  </t>
  </si>
  <si>
    <t>9.    Miriam bought surgical and prescription medicine worth Sh.1.5 million on credit. By the end of the year, she had already paid Sh.800,000 of the amount</t>
  </si>
  <si>
    <t xml:space="preserve">       owing while surgical and prescription medicine worth Sh.400,000 was available by the end of the year. </t>
  </si>
  <si>
    <t>QUESTION 25:</t>
  </si>
  <si>
    <t xml:space="preserve">Mwanaisha began a sole trading business dealing in electronic goods. She is registered for Value added Tax (VAT). </t>
  </si>
  <si>
    <t>Details for the month of March 2023 are as follows:</t>
  </si>
  <si>
    <t xml:space="preserve">        Standard rate</t>
  </si>
  <si>
    <t xml:space="preserve">        Zero rated</t>
  </si>
  <si>
    <t xml:space="preserve">        Standard rate </t>
  </si>
  <si>
    <t>Stationery</t>
  </si>
  <si>
    <t xml:space="preserve">Note:  All transactions are quoted at the standard rate of 16% unless stated otherwise. </t>
  </si>
  <si>
    <t>The Value Added Tax (VAT) payable/refundable for the month of March 2023.</t>
  </si>
  <si>
    <t>12.     Closing inventory for the month of March 2023 was valued at Sh.340,000.</t>
  </si>
  <si>
    <t>5.      During the month, Mwanaisha paid rent for the business premises for the month of March. Rent is charged at Sh.80,000 per month.</t>
  </si>
  <si>
    <t xml:space="preserve">         in January 2023 and still owed Sh.325,000 were declared bankrupt. </t>
  </si>
  <si>
    <t xml:space="preserve">7.      A supplier from whom the business had made purchases of Sh.292,000 and a customer to whom goods were sold at standard rate </t>
  </si>
  <si>
    <t>6.      The business reported actual credit losses of Sh.280,000 and another expected credit loss of Sh.50,000.</t>
  </si>
  <si>
    <t xml:space="preserve">4.     The exempt sales were all from the batch of exempt purchases with some remaining in inventory at the end of the month. </t>
  </si>
  <si>
    <t xml:space="preserve">8.      At the end of every month, Mwanaisha prepays the electricity for the following month using prepaid meter tokens based on standard </t>
  </si>
  <si>
    <t xml:space="preserve">         usage. She paid Sh.42,500 for April 2023, but she had prepaid Sh.38,500 for March 2023. </t>
  </si>
  <si>
    <t>10.    Other expenses paid during the month:</t>
  </si>
  <si>
    <t>Applecom Ltd. is a listed company operating in the telecommunications sector. The following data relates to the company for the past five years:</t>
  </si>
  <si>
    <t>EBITDA (Earnings Before Interest, Tax, Depreciation and Armotisation)</t>
  </si>
  <si>
    <t>EBIT (Earnings Before Interest and Tax)</t>
  </si>
  <si>
    <t>Matrix Limited has provided the following data for the six months ended 31 December 2023:</t>
  </si>
  <si>
    <t xml:space="preserve">        (i)        Revenue and profit.</t>
  </si>
  <si>
    <t xml:space="preserve">        (ii)       Profit margin.</t>
  </si>
  <si>
    <t xml:space="preserve">        (iii)      Payables levels.</t>
  </si>
  <si>
    <t xml:space="preserve">        (iv)      Inventory levels.</t>
  </si>
  <si>
    <t xml:space="preserve">        (v)       Receivables levels.</t>
  </si>
  <si>
    <t xml:space="preserve">1.     Miriam opened a separate bank account for the practice and deposited Sh.5 million as capital.In addition, she obtained a loan from the bank </t>
  </si>
  <si>
    <t xml:space="preserve">       During the year, the two dentists were paid for professional services at Sh.2 million.  In addition, Miriam offered some interns learning  </t>
  </si>
  <si>
    <t xml:space="preserve">       Miriam also drew Sh.60,000 every month for personal expenses from the bank. Meanwhile, the electricity and water bills for December 2023</t>
  </si>
  <si>
    <t>(a)       The draft trial balance before adjustments.</t>
  </si>
  <si>
    <t>(b)       Adjustments.</t>
  </si>
  <si>
    <t>(c)       The profit or loss items.</t>
  </si>
  <si>
    <t>(d)       The financial position items.</t>
  </si>
  <si>
    <t xml:space="preserve">      Cash drawings for personal use by Miriam averaged Sh.40,000 per month. By the end of the year, only Sh.120,000 was available in the office safe.</t>
  </si>
  <si>
    <t>Out of 11</t>
  </si>
  <si>
    <t>1.     Sales:</t>
  </si>
  <si>
    <t>3.     Cash purchases:</t>
  </si>
  <si>
    <t>(i)        Debt ratio.</t>
  </si>
  <si>
    <t xml:space="preserve">(j)        Investors ratios. </t>
  </si>
  <si>
    <t>CA35P Page 7</t>
  </si>
  <si>
    <t>CA35P Page 6</t>
  </si>
  <si>
    <t>CA35P Page 8</t>
  </si>
  <si>
    <t>CA35P Page 9</t>
  </si>
  <si>
    <t>CA35P Page 10</t>
  </si>
  <si>
    <t xml:space="preserve">         from 0% and in batches of 5% change point up to 50%, plot a graph depicting target revenue, target profit</t>
  </si>
  <si>
    <t xml:space="preserve">(c)    The management of the company is evaluating the effect of selling at various percentages above the break-even point. Beginning </t>
  </si>
  <si>
    <t xml:space="preserve">        Sh.</t>
  </si>
  <si>
    <t>Cash flows from Operating activities (Sh."million")</t>
  </si>
  <si>
    <t>CA35P Page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</si>
</sst>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2"/>
      <color theme="1"/>
      <name val="Times New Roman"/>
      <family val="1"/>
    </font>
    <font>
      <u val="double"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u val="doubleAccounting"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 val="doubleAccounting"/>
      <sz val="14"/>
      <color theme="1"/>
      <name val="Times New Roman"/>
      <family val="1"/>
    </font>
    <font>
      <sz val="16"/>
      <color theme="1"/>
      <name val="Times New Roman"/>
      <family val="1"/>
    </font>
    <font>
      <u/>
      <sz val="16"/>
      <color theme="1"/>
      <name val="Times New Roman"/>
      <family val="1"/>
    </font>
    <font>
      <u val="double"/>
      <sz val="16"/>
      <color theme="1"/>
      <name val="Times New Roman"/>
      <family val="1"/>
    </font>
    <font>
      <sz val="18"/>
      <color theme="1"/>
      <name val="Times New Roman"/>
      <family val="1"/>
    </font>
    <font>
      <u val="singleAccounting"/>
      <sz val="18"/>
      <color theme="1"/>
      <name val="Times New Roman"/>
      <family val="1"/>
    </font>
    <font>
      <u val="doubleAccounting"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3" fillId="0" borderId="0" xfId="0" applyFont="1"/>
    <xf numFmtId="43" fontId="4" fillId="0" borderId="0" xfId="1" applyFont="1"/>
    <xf numFmtId="0" fontId="5" fillId="0" borderId="0" xfId="0" applyFont="1"/>
    <xf numFmtId="0" fontId="4" fillId="0" borderId="0" xfId="0" applyFont="1"/>
    <xf numFmtId="43" fontId="4" fillId="0" borderId="0" xfId="0" applyNumberFormat="1" applyFont="1"/>
    <xf numFmtId="165" fontId="2" fillId="0" borderId="0" xfId="1" applyNumberFormat="1" applyFont="1"/>
    <xf numFmtId="165" fontId="6" fillId="0" borderId="0" xfId="1" applyNumberFormat="1" applyFont="1"/>
    <xf numFmtId="165" fontId="7" fillId="0" borderId="0" xfId="1" applyNumberFormat="1" applyFont="1"/>
    <xf numFmtId="17" fontId="3" fillId="0" borderId="0" xfId="0" applyNumberFormat="1" applyFont="1"/>
    <xf numFmtId="0" fontId="3" fillId="0" borderId="0" xfId="0" applyFont="1" applyAlignment="1">
      <alignment horizontal="right"/>
    </xf>
    <xf numFmtId="10" fontId="2" fillId="0" borderId="0" xfId="0" applyNumberFormat="1" applyFont="1"/>
    <xf numFmtId="165" fontId="2" fillId="0" borderId="0" xfId="0" applyNumberFormat="1" applyFont="1"/>
    <xf numFmtId="165" fontId="8" fillId="0" borderId="0" xfId="0" applyNumberFormat="1" applyFont="1"/>
    <xf numFmtId="43" fontId="9" fillId="0" borderId="0" xfId="1" applyFont="1"/>
    <xf numFmtId="0" fontId="5" fillId="0" borderId="0" xfId="0" applyFont="1" applyAlignment="1">
      <alignment horizontal="right"/>
    </xf>
    <xf numFmtId="165" fontId="4" fillId="0" borderId="0" xfId="1" applyNumberFormat="1" applyFont="1"/>
    <xf numFmtId="165" fontId="4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4" fillId="0" borderId="0" xfId="0" applyFont="1"/>
    <xf numFmtId="164" fontId="14" fillId="0" borderId="0" xfId="1" applyNumberFormat="1" applyFont="1" applyBorder="1"/>
    <xf numFmtId="43" fontId="15" fillId="0" borderId="0" xfId="1" applyFont="1" applyBorder="1"/>
    <xf numFmtId="0" fontId="11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17" fontId="11" fillId="0" borderId="0" xfId="0" applyNumberFormat="1" applyFont="1"/>
    <xf numFmtId="165" fontId="16" fillId="0" borderId="0" xfId="1" applyNumberFormat="1" applyFont="1"/>
    <xf numFmtId="165" fontId="17" fillId="0" borderId="0" xfId="1" applyNumberFormat="1" applyFont="1"/>
    <xf numFmtId="165" fontId="18" fillId="0" borderId="0" xfId="1" applyNumberFormat="1" applyFo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7" fontId="16" fillId="0" borderId="0" xfId="0" applyNumberFormat="1" applyFont="1" applyAlignment="1">
      <alignment horizontal="left"/>
    </xf>
    <xf numFmtId="17" fontId="16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right"/>
    </xf>
    <xf numFmtId="43" fontId="16" fillId="0" borderId="0" xfId="1" applyFont="1"/>
    <xf numFmtId="43" fontId="16" fillId="0" borderId="0" xfId="1" applyFont="1" applyAlignment="1">
      <alignment horizontal="right"/>
    </xf>
    <xf numFmtId="0" fontId="11" fillId="0" borderId="0" xfId="0" applyFont="1" applyBorder="1"/>
    <xf numFmtId="0" fontId="11" fillId="2" borderId="0" xfId="0" applyFont="1" applyFill="1" applyBorder="1"/>
    <xf numFmtId="0" fontId="12" fillId="0" borderId="0" xfId="0" applyFont="1" applyAlignment="1">
      <alignment horizontal="left"/>
    </xf>
    <xf numFmtId="3" fontId="16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164" fontId="19" fillId="0" borderId="0" xfId="1" applyNumberFormat="1" applyFont="1" applyBorder="1"/>
    <xf numFmtId="164" fontId="20" fillId="0" borderId="0" xfId="1" applyNumberFormat="1" applyFont="1" applyBorder="1"/>
    <xf numFmtId="164" fontId="20" fillId="0" borderId="0" xfId="1" applyNumberFormat="1" applyFont="1" applyBorder="1" applyAlignment="1">
      <alignment horizontal="right"/>
    </xf>
    <xf numFmtId="164" fontId="21" fillId="0" borderId="0" xfId="1" applyNumberFormat="1" applyFont="1" applyBorder="1"/>
    <xf numFmtId="43" fontId="19" fillId="0" borderId="0" xfId="1" applyFont="1" applyBorder="1"/>
    <xf numFmtId="43" fontId="20" fillId="0" borderId="0" xfId="1" applyFont="1" applyBorder="1"/>
    <xf numFmtId="43" fontId="21" fillId="0" borderId="0" xfId="1" applyFont="1" applyBorder="1"/>
    <xf numFmtId="164" fontId="19" fillId="0" borderId="0" xfId="1" applyNumberFormat="1" applyFont="1"/>
    <xf numFmtId="3" fontId="19" fillId="0" borderId="0" xfId="0" applyNumberFormat="1" applyFont="1"/>
    <xf numFmtId="43" fontId="19" fillId="0" borderId="0" xfId="1" applyFont="1"/>
    <xf numFmtId="10" fontId="19" fillId="0" borderId="0" xfId="1" applyNumberFormat="1" applyFont="1"/>
    <xf numFmtId="10" fontId="19" fillId="0" borderId="0" xfId="0" applyNumberFormat="1" applyFont="1"/>
    <xf numFmtId="165" fontId="16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view="pageBreakPreview" topLeftCell="A68" zoomScale="60" zoomScaleNormal="100" workbookViewId="0">
      <selection activeCell="F82" sqref="F82"/>
    </sheetView>
  </sheetViews>
  <sheetFormatPr defaultColWidth="9.1796875" defaultRowHeight="14" x14ac:dyDescent="0.3"/>
  <cols>
    <col min="1" max="1" width="97.1796875" style="6" customWidth="1"/>
    <col min="2" max="2" width="18.1796875" style="6" customWidth="1"/>
    <col min="3" max="3" width="18.7265625" style="6" customWidth="1"/>
    <col min="4" max="4" width="19.7265625" style="6" customWidth="1"/>
    <col min="5" max="5" width="18.453125" style="6" customWidth="1"/>
    <col min="6" max="6" width="18.7265625" style="6" customWidth="1"/>
    <col min="7" max="16384" width="9.1796875" style="6"/>
  </cols>
  <sheetData>
    <row r="1" spans="1:10" ht="22.5" x14ac:dyDescent="0.45">
      <c r="A1" s="24"/>
      <c r="B1" s="25"/>
      <c r="C1" s="25" t="s">
        <v>68</v>
      </c>
      <c r="E1" s="24"/>
      <c r="F1" s="24"/>
      <c r="G1" s="24"/>
      <c r="H1" s="24"/>
      <c r="I1" s="24"/>
      <c r="J1" s="24"/>
    </row>
    <row r="2" spans="1:10" ht="20.149999999999999" customHeight="1" x14ac:dyDescent="0.45">
      <c r="A2" s="24"/>
      <c r="B2" s="25"/>
      <c r="C2" s="24"/>
      <c r="D2" s="24"/>
      <c r="E2" s="24"/>
      <c r="F2" s="24"/>
      <c r="G2" s="24"/>
      <c r="H2" s="24"/>
      <c r="I2" s="24"/>
      <c r="J2" s="24"/>
    </row>
    <row r="3" spans="1:10" ht="22.5" x14ac:dyDescent="0.45">
      <c r="A3" s="70" t="s">
        <v>103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22.5" x14ac:dyDescent="0.4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ht="10" customHeight="1" x14ac:dyDescent="0.4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23" x14ac:dyDescent="0.5">
      <c r="A6" s="53" t="s">
        <v>69</v>
      </c>
      <c r="B6" s="54"/>
      <c r="C6" s="54"/>
      <c r="D6" s="54"/>
      <c r="E6" s="54"/>
      <c r="F6" s="54"/>
      <c r="G6" s="54"/>
    </row>
    <row r="7" spans="1:10" ht="23" x14ac:dyDescent="0.5">
      <c r="A7" s="54" t="s">
        <v>178</v>
      </c>
      <c r="B7" s="54"/>
      <c r="C7" s="54"/>
      <c r="D7" s="54"/>
      <c r="E7" s="54"/>
      <c r="F7" s="54"/>
      <c r="G7" s="54"/>
    </row>
    <row r="8" spans="1:10" ht="23" x14ac:dyDescent="0.5">
      <c r="A8" s="54"/>
      <c r="B8" s="54"/>
      <c r="C8" s="54"/>
      <c r="D8" s="54"/>
      <c r="E8" s="54"/>
      <c r="F8" s="54"/>
      <c r="G8" s="54"/>
    </row>
    <row r="9" spans="1:10" ht="23" x14ac:dyDescent="0.5">
      <c r="A9" s="53" t="s">
        <v>70</v>
      </c>
      <c r="B9" s="54"/>
      <c r="C9" s="54"/>
      <c r="D9" s="54"/>
      <c r="E9" s="54"/>
      <c r="F9" s="54"/>
      <c r="G9" s="54"/>
    </row>
    <row r="10" spans="1:10" ht="23" x14ac:dyDescent="0.5">
      <c r="A10" s="54"/>
      <c r="B10" s="53">
        <v>2019</v>
      </c>
      <c r="C10" s="53">
        <v>2020</v>
      </c>
      <c r="D10" s="53">
        <v>2021</v>
      </c>
      <c r="E10" s="53">
        <v>2022</v>
      </c>
      <c r="F10" s="53">
        <v>2023</v>
      </c>
      <c r="G10" s="54"/>
    </row>
    <row r="11" spans="1:10" ht="23" x14ac:dyDescent="0.5">
      <c r="A11" s="54"/>
      <c r="B11" s="55" t="s">
        <v>104</v>
      </c>
      <c r="C11" s="55" t="s">
        <v>104</v>
      </c>
      <c r="D11" s="55" t="s">
        <v>104</v>
      </c>
      <c r="E11" s="55" t="s">
        <v>104</v>
      </c>
      <c r="F11" s="55" t="s">
        <v>104</v>
      </c>
      <c r="G11" s="54"/>
    </row>
    <row r="12" spans="1:10" ht="23" x14ac:dyDescent="0.5">
      <c r="A12" s="54" t="s">
        <v>8</v>
      </c>
      <c r="B12" s="56">
        <v>250283.1</v>
      </c>
      <c r="C12" s="56">
        <v>262555.7</v>
      </c>
      <c r="D12" s="56">
        <v>264026.5</v>
      </c>
      <c r="E12" s="56">
        <v>298077.90000000002</v>
      </c>
      <c r="F12" s="56">
        <v>310905</v>
      </c>
      <c r="G12" s="54"/>
    </row>
    <row r="13" spans="1:10" ht="23" x14ac:dyDescent="0.5">
      <c r="A13" s="54" t="s">
        <v>9</v>
      </c>
      <c r="B13" s="56">
        <v>9.6</v>
      </c>
      <c r="C13" s="56">
        <v>0</v>
      </c>
      <c r="D13" s="56">
        <v>0</v>
      </c>
      <c r="E13" s="56">
        <v>0</v>
      </c>
      <c r="F13" s="56">
        <v>0</v>
      </c>
      <c r="G13" s="54"/>
    </row>
    <row r="14" spans="1:10" ht="23" x14ac:dyDescent="0.5">
      <c r="A14" s="54" t="s">
        <v>10</v>
      </c>
      <c r="B14" s="56">
        <v>-72398.8</v>
      </c>
      <c r="C14" s="56">
        <v>-75284.899999999994</v>
      </c>
      <c r="D14" s="56">
        <v>-80852.800000000003</v>
      </c>
      <c r="E14" s="56">
        <v>-91467.8</v>
      </c>
      <c r="F14" s="56">
        <v>-92232</v>
      </c>
      <c r="G14" s="54"/>
    </row>
    <row r="15" spans="1:10" ht="26" x14ac:dyDescent="0.8">
      <c r="A15" s="54" t="s">
        <v>11</v>
      </c>
      <c r="B15" s="57">
        <v>-53590.2</v>
      </c>
      <c r="C15" s="57">
        <f>-(47559.7+1669.6)</f>
        <v>-49229.299999999996</v>
      </c>
      <c r="D15" s="57">
        <f>-(3009.7+46034.8)</f>
        <v>-49044.5</v>
      </c>
      <c r="E15" s="57">
        <f>-(2361.2+55187)</f>
        <v>-57548.2</v>
      </c>
      <c r="F15" s="57">
        <f>-(4725+74085)</f>
        <v>-78810</v>
      </c>
      <c r="G15" s="54"/>
    </row>
    <row r="16" spans="1:10" ht="23" x14ac:dyDescent="0.5">
      <c r="A16" s="54" t="s">
        <v>179</v>
      </c>
      <c r="B16" s="56">
        <f>SUM(B12:B15)</f>
        <v>124303.70000000003</v>
      </c>
      <c r="C16" s="56">
        <f>SUM(C12:C15)</f>
        <v>138041.50000000003</v>
      </c>
      <c r="D16" s="56">
        <f>SUM(D12:D15)</f>
        <v>134129.20000000001</v>
      </c>
      <c r="E16" s="56">
        <f>SUM(E12:E15)</f>
        <v>149061.90000000002</v>
      </c>
      <c r="F16" s="56">
        <f>SUM(F12:F15)</f>
        <v>139863</v>
      </c>
      <c r="G16" s="54"/>
    </row>
    <row r="17" spans="1:7" ht="26" x14ac:dyDescent="0.8">
      <c r="A17" s="54" t="s">
        <v>77</v>
      </c>
      <c r="B17" s="57">
        <f>-(33660.4+301+1370.3)</f>
        <v>-35331.700000000004</v>
      </c>
      <c r="C17" s="57">
        <f>-(31964.8+301+1359.1+2922.8)</f>
        <v>-36547.700000000004</v>
      </c>
      <c r="D17" s="57">
        <f>-(32624.5+406.5+1628.5+3304.8)</f>
        <v>-37964.300000000003</v>
      </c>
      <c r="E17" s="57">
        <f>-(34145.2+281.3+1850+3656.8)</f>
        <v>-39933.300000000003</v>
      </c>
      <c r="F17" s="57">
        <f>-(39755+282+8418+6411)</f>
        <v>-54866</v>
      </c>
      <c r="G17" s="54"/>
    </row>
    <row r="18" spans="1:7" ht="23" x14ac:dyDescent="0.5">
      <c r="A18" s="54"/>
      <c r="B18" s="56">
        <f t="shared" ref="B18:F18" si="0">B16+B17</f>
        <v>88972.000000000029</v>
      </c>
      <c r="C18" s="56">
        <f t="shared" si="0"/>
        <v>101493.80000000002</v>
      </c>
      <c r="D18" s="56">
        <f t="shared" si="0"/>
        <v>96164.900000000009</v>
      </c>
      <c r="E18" s="56">
        <f t="shared" si="0"/>
        <v>109128.60000000002</v>
      </c>
      <c r="F18" s="56">
        <f t="shared" si="0"/>
        <v>84997</v>
      </c>
      <c r="G18" s="54"/>
    </row>
    <row r="19" spans="1:7" ht="23" x14ac:dyDescent="0.5">
      <c r="A19" s="54" t="s">
        <v>78</v>
      </c>
      <c r="B19" s="56">
        <v>5.2</v>
      </c>
      <c r="C19" s="56">
        <f>3296.1+60.9</f>
        <v>3357</v>
      </c>
      <c r="D19" s="56">
        <f>-(314.1+192.9)</f>
        <v>-507</v>
      </c>
      <c r="E19" s="56">
        <f>-(279.8+196.2)</f>
        <v>-476</v>
      </c>
      <c r="F19" s="56">
        <f>-(50.7-12.5)</f>
        <v>-38.200000000000003</v>
      </c>
      <c r="G19" s="54"/>
    </row>
    <row r="20" spans="1:7" ht="26" x14ac:dyDescent="0.8">
      <c r="A20" s="54" t="s">
        <v>12</v>
      </c>
      <c r="B20" s="57">
        <v>2760.2</v>
      </c>
      <c r="C20" s="57">
        <v>3518.8</v>
      </c>
      <c r="D20" s="57">
        <v>2198.4</v>
      </c>
      <c r="E20" s="57">
        <v>2413.4</v>
      </c>
      <c r="F20" s="57">
        <f>4075.2+10383+90</f>
        <v>14548.2</v>
      </c>
      <c r="G20" s="54"/>
    </row>
    <row r="21" spans="1:7" ht="23" x14ac:dyDescent="0.5">
      <c r="A21" s="54" t="s">
        <v>180</v>
      </c>
      <c r="B21" s="56">
        <f t="shared" ref="B21:F21" si="1">B18+B19+B20</f>
        <v>91737.400000000023</v>
      </c>
      <c r="C21" s="56">
        <f t="shared" si="1"/>
        <v>108369.60000000002</v>
      </c>
      <c r="D21" s="56">
        <f t="shared" si="1"/>
        <v>97856.3</v>
      </c>
      <c r="E21" s="56">
        <f t="shared" si="1"/>
        <v>111066.00000000001</v>
      </c>
      <c r="F21" s="56">
        <f t="shared" si="1"/>
        <v>99507</v>
      </c>
      <c r="G21" s="54"/>
    </row>
    <row r="22" spans="1:7" ht="26" x14ac:dyDescent="0.8">
      <c r="A22" s="54" t="s">
        <v>13</v>
      </c>
      <c r="B22" s="57">
        <v>-519.6</v>
      </c>
      <c r="C22" s="57">
        <v>-2596.6</v>
      </c>
      <c r="D22" s="57">
        <v>-4220.8</v>
      </c>
      <c r="E22" s="57">
        <v>-8852.6</v>
      </c>
      <c r="F22" s="57">
        <v>-11162.3</v>
      </c>
      <c r="G22" s="54"/>
    </row>
    <row r="23" spans="1:7" ht="23" x14ac:dyDescent="0.5">
      <c r="A23" s="54" t="s">
        <v>14</v>
      </c>
      <c r="B23" s="56">
        <f t="shared" ref="B23:F23" si="2">B21+B22</f>
        <v>91217.800000000017</v>
      </c>
      <c r="C23" s="56">
        <f t="shared" si="2"/>
        <v>105773.00000000001</v>
      </c>
      <c r="D23" s="56">
        <f t="shared" si="2"/>
        <v>93635.5</v>
      </c>
      <c r="E23" s="56">
        <f t="shared" si="2"/>
        <v>102213.40000000001</v>
      </c>
      <c r="F23" s="56">
        <f t="shared" si="2"/>
        <v>88344.7</v>
      </c>
      <c r="G23" s="54"/>
    </row>
    <row r="24" spans="1:7" ht="26" x14ac:dyDescent="0.8">
      <c r="A24" s="54" t="s">
        <v>15</v>
      </c>
      <c r="B24" s="58">
        <v>-28727.3</v>
      </c>
      <c r="C24" s="58">
        <v>-32115.1</v>
      </c>
      <c r="D24" s="58">
        <v>-24959.3</v>
      </c>
      <c r="E24" s="58">
        <v>-34717.300000000003</v>
      </c>
      <c r="F24" s="58">
        <v>-35862.400000000001</v>
      </c>
      <c r="G24" s="54"/>
    </row>
    <row r="25" spans="1:7" ht="26" x14ac:dyDescent="0.8">
      <c r="A25" s="54" t="s">
        <v>16</v>
      </c>
      <c r="B25" s="59">
        <f t="shared" ref="B25:F25" si="3">B23+B24</f>
        <v>62490.500000000015</v>
      </c>
      <c r="C25" s="59">
        <f t="shared" si="3"/>
        <v>73657.900000000023</v>
      </c>
      <c r="D25" s="59">
        <f t="shared" si="3"/>
        <v>68676.2</v>
      </c>
      <c r="E25" s="59">
        <f t="shared" si="3"/>
        <v>67496.100000000006</v>
      </c>
      <c r="F25" s="59">
        <f t="shared" si="3"/>
        <v>52482.299999999996</v>
      </c>
      <c r="G25" s="54"/>
    </row>
    <row r="26" spans="1:7" ht="23" x14ac:dyDescent="0.5">
      <c r="A26" s="54"/>
      <c r="B26" s="54"/>
      <c r="C26" s="54"/>
      <c r="D26" s="54"/>
      <c r="E26" s="54"/>
      <c r="F26" s="54"/>
      <c r="G26" s="54"/>
    </row>
    <row r="27" spans="1:7" ht="23" x14ac:dyDescent="0.5">
      <c r="A27" s="54"/>
      <c r="B27" s="54"/>
      <c r="C27" s="54"/>
      <c r="D27" s="54"/>
      <c r="E27" s="54"/>
      <c r="F27" s="54"/>
      <c r="G27" s="54"/>
    </row>
    <row r="28" spans="1:7" ht="23" x14ac:dyDescent="0.5">
      <c r="A28" s="53" t="s">
        <v>79</v>
      </c>
      <c r="B28" s="54"/>
      <c r="C28" s="54"/>
      <c r="D28" s="54"/>
      <c r="E28" s="54"/>
      <c r="F28" s="54"/>
      <c r="G28" s="54"/>
    </row>
    <row r="29" spans="1:7" ht="23" x14ac:dyDescent="0.5">
      <c r="A29" s="54"/>
      <c r="B29" s="53">
        <v>2019</v>
      </c>
      <c r="C29" s="53">
        <v>2020</v>
      </c>
      <c r="D29" s="53">
        <v>2021</v>
      </c>
      <c r="E29" s="53">
        <v>2022</v>
      </c>
      <c r="F29" s="53">
        <v>2023</v>
      </c>
      <c r="G29" s="54"/>
    </row>
    <row r="30" spans="1:7" ht="23" x14ac:dyDescent="0.5">
      <c r="A30" s="53" t="s">
        <v>75</v>
      </c>
      <c r="B30" s="55" t="s">
        <v>104</v>
      </c>
      <c r="C30" s="55" t="s">
        <v>104</v>
      </c>
      <c r="D30" s="55" t="s">
        <v>104</v>
      </c>
      <c r="E30" s="55" t="s">
        <v>104</v>
      </c>
      <c r="F30" s="55" t="s">
        <v>104</v>
      </c>
      <c r="G30" s="54"/>
    </row>
    <row r="31" spans="1:7" ht="23" x14ac:dyDescent="0.5">
      <c r="A31" s="53" t="s">
        <v>74</v>
      </c>
      <c r="B31" s="54"/>
      <c r="C31" s="54"/>
      <c r="D31" s="54"/>
      <c r="E31" s="54"/>
      <c r="F31" s="54"/>
      <c r="G31" s="54"/>
    </row>
    <row r="32" spans="1:7" ht="23" x14ac:dyDescent="0.5">
      <c r="A32" s="54" t="s">
        <v>17</v>
      </c>
      <c r="B32" s="60">
        <v>125217.8</v>
      </c>
      <c r="C32" s="60">
        <v>129337.2</v>
      </c>
      <c r="D32" s="60">
        <v>133833.70000000001</v>
      </c>
      <c r="E32" s="60">
        <v>148993</v>
      </c>
      <c r="F32" s="60">
        <v>221987.6</v>
      </c>
      <c r="G32" s="54"/>
    </row>
    <row r="33" spans="1:7" ht="23" x14ac:dyDescent="0.5">
      <c r="A33" s="54" t="s">
        <v>18</v>
      </c>
      <c r="B33" s="60">
        <v>7385.4</v>
      </c>
      <c r="C33" s="60">
        <v>6026.2</v>
      </c>
      <c r="D33" s="60">
        <v>8475.5</v>
      </c>
      <c r="E33" s="60">
        <v>93647.2</v>
      </c>
      <c r="F33" s="60">
        <v>150198.79999999999</v>
      </c>
      <c r="G33" s="54"/>
    </row>
    <row r="34" spans="1:7" ht="23" x14ac:dyDescent="0.5">
      <c r="A34" s="54" t="s">
        <v>19</v>
      </c>
      <c r="B34" s="60">
        <f>3553.1+56.8</f>
        <v>3609.9</v>
      </c>
      <c r="C34" s="60">
        <f>15242.9+3252.1</f>
        <v>18495</v>
      </c>
      <c r="D34" s="60">
        <f>14762.8+2845.6</f>
        <v>17608.399999999998</v>
      </c>
      <c r="E34" s="60">
        <f>18301.7+2564.3</f>
        <v>20866</v>
      </c>
      <c r="F34" s="60">
        <f>36885.5+2283</f>
        <v>39168.5</v>
      </c>
      <c r="G34" s="54"/>
    </row>
    <row r="35" spans="1:7" ht="23" x14ac:dyDescent="0.5">
      <c r="A35" s="54" t="s">
        <v>20</v>
      </c>
      <c r="B35" s="60">
        <v>845</v>
      </c>
      <c r="C35" s="60">
        <v>845</v>
      </c>
      <c r="D35" s="60">
        <v>845</v>
      </c>
      <c r="E35" s="60">
        <v>845</v>
      </c>
      <c r="F35" s="60">
        <v>935</v>
      </c>
      <c r="G35" s="54"/>
    </row>
    <row r="36" spans="1:7" ht="23" x14ac:dyDescent="0.5">
      <c r="A36" s="54" t="s">
        <v>21</v>
      </c>
      <c r="B36" s="60">
        <v>150.30000000000001</v>
      </c>
      <c r="C36" s="60">
        <v>4965.1000000000004</v>
      </c>
      <c r="D36" s="60">
        <v>4458.2</v>
      </c>
      <c r="E36" s="60">
        <v>3982.1</v>
      </c>
      <c r="F36" s="60">
        <v>3943.9</v>
      </c>
      <c r="G36" s="54"/>
    </row>
    <row r="37" spans="1:7" ht="23" x14ac:dyDescent="0.5">
      <c r="A37" s="54" t="s">
        <v>22</v>
      </c>
      <c r="B37" s="60">
        <f>1845.5+895.5</f>
        <v>2741</v>
      </c>
      <c r="C37" s="60">
        <f>1911.7+836.1</f>
        <v>2747.8</v>
      </c>
      <c r="D37" s="60">
        <f>1982+558.7</f>
        <v>2540.6999999999998</v>
      </c>
      <c r="E37" s="60">
        <f>1759.9+407.9</f>
        <v>2167.8000000000002</v>
      </c>
      <c r="F37" s="60">
        <f>1481.4+278.2</f>
        <v>1759.6000000000001</v>
      </c>
      <c r="G37" s="54"/>
    </row>
    <row r="38" spans="1:7" ht="23" x14ac:dyDescent="0.5">
      <c r="A38" s="54" t="s">
        <v>23</v>
      </c>
      <c r="B38" s="60">
        <v>964.5</v>
      </c>
      <c r="C38" s="60">
        <v>881.7</v>
      </c>
      <c r="D38" s="60">
        <v>1491.2</v>
      </c>
      <c r="E38" s="60">
        <v>1138.7</v>
      </c>
      <c r="F38" s="60">
        <f>1852.7+1588.4</f>
        <v>3441.1000000000004</v>
      </c>
      <c r="G38" s="54"/>
    </row>
    <row r="39" spans="1:7" ht="26" x14ac:dyDescent="0.8">
      <c r="A39" s="54" t="s">
        <v>24</v>
      </c>
      <c r="B39" s="61">
        <v>1602.9</v>
      </c>
      <c r="C39" s="61">
        <v>1104.7</v>
      </c>
      <c r="D39" s="61">
        <v>5467.2</v>
      </c>
      <c r="E39" s="61">
        <v>9908.7999999999993</v>
      </c>
      <c r="F39" s="61">
        <v>15337</v>
      </c>
      <c r="G39" s="54"/>
    </row>
    <row r="40" spans="1:7" ht="26" x14ac:dyDescent="0.8">
      <c r="A40" s="54"/>
      <c r="B40" s="61">
        <f t="shared" ref="B40:F40" si="4">SUM(B32:B39)</f>
        <v>142516.79999999999</v>
      </c>
      <c r="C40" s="61">
        <f t="shared" si="4"/>
        <v>164402.70000000001</v>
      </c>
      <c r="D40" s="61">
        <f t="shared" si="4"/>
        <v>174719.90000000005</v>
      </c>
      <c r="E40" s="61">
        <f t="shared" si="4"/>
        <v>281548.59999999998</v>
      </c>
      <c r="F40" s="61">
        <f t="shared" si="4"/>
        <v>436771.5</v>
      </c>
      <c r="G40" s="54"/>
    </row>
    <row r="41" spans="1:7" ht="23" x14ac:dyDescent="0.5">
      <c r="A41" s="53" t="s">
        <v>76</v>
      </c>
      <c r="B41" s="60"/>
      <c r="C41" s="60"/>
      <c r="D41" s="60"/>
      <c r="E41" s="60"/>
      <c r="F41" s="60"/>
      <c r="G41" s="54"/>
    </row>
    <row r="42" spans="1:7" ht="23" x14ac:dyDescent="0.5">
      <c r="A42" s="54" t="s">
        <v>25</v>
      </c>
      <c r="B42" s="60">
        <v>1774.6</v>
      </c>
      <c r="C42" s="60">
        <v>1859.4</v>
      </c>
      <c r="D42" s="60">
        <v>2487</v>
      </c>
      <c r="E42" s="60">
        <v>4306.8</v>
      </c>
      <c r="F42" s="60">
        <v>3655.6</v>
      </c>
      <c r="G42" s="54"/>
    </row>
    <row r="43" spans="1:7" ht="23" x14ac:dyDescent="0.5">
      <c r="A43" s="54" t="s">
        <v>26</v>
      </c>
      <c r="B43" s="60">
        <v>18126.3</v>
      </c>
      <c r="C43" s="60">
        <v>17190.3</v>
      </c>
      <c r="D43" s="60">
        <f>22347.9+1287.8</f>
        <v>23635.7</v>
      </c>
      <c r="E43" s="60">
        <f>25919.2+1285</f>
        <v>27204.2</v>
      </c>
      <c r="F43" s="60">
        <v>40791.5</v>
      </c>
      <c r="G43" s="54"/>
    </row>
    <row r="44" spans="1:7" ht="23" x14ac:dyDescent="0.5">
      <c r="A44" s="54" t="s">
        <v>23</v>
      </c>
      <c r="B44" s="60">
        <v>1984.6</v>
      </c>
      <c r="C44" s="60">
        <v>2563.8000000000002</v>
      </c>
      <c r="D44" s="60">
        <v>3043.4</v>
      </c>
      <c r="E44" s="60">
        <v>2951.5</v>
      </c>
      <c r="F44" s="60">
        <v>4395</v>
      </c>
      <c r="G44" s="54"/>
    </row>
    <row r="45" spans="1:7" ht="23" x14ac:dyDescent="0.5">
      <c r="A45" s="54" t="s">
        <v>27</v>
      </c>
      <c r="B45" s="60">
        <v>0</v>
      </c>
      <c r="C45" s="60">
        <v>260.39999999999998</v>
      </c>
      <c r="D45" s="60">
        <v>7.2</v>
      </c>
      <c r="E45" s="60">
        <v>7.9</v>
      </c>
      <c r="F45" s="60">
        <v>851.6</v>
      </c>
      <c r="G45" s="54"/>
    </row>
    <row r="46" spans="1:7" ht="23" x14ac:dyDescent="0.5">
      <c r="A46" s="54" t="s">
        <v>28</v>
      </c>
      <c r="B46" s="60">
        <v>8043</v>
      </c>
      <c r="C46" s="60">
        <v>188.6</v>
      </c>
      <c r="D46" s="60"/>
      <c r="E46" s="60"/>
      <c r="F46" s="60">
        <v>28.6</v>
      </c>
      <c r="G46" s="54"/>
    </row>
    <row r="47" spans="1:7" ht="26" x14ac:dyDescent="0.8">
      <c r="A47" s="54" t="s">
        <v>29</v>
      </c>
      <c r="B47" s="61">
        <v>20030.099999999999</v>
      </c>
      <c r="C47" s="61">
        <v>26759.7</v>
      </c>
      <c r="D47" s="61">
        <v>26736.1</v>
      </c>
      <c r="E47" s="61">
        <v>30779.599999999999</v>
      </c>
      <c r="F47" s="61">
        <f>22098.1+615.1</f>
        <v>22713.199999999997</v>
      </c>
      <c r="G47" s="54"/>
    </row>
    <row r="48" spans="1:7" ht="26" x14ac:dyDescent="0.8">
      <c r="A48" s="54"/>
      <c r="B48" s="61">
        <f>SUM(B42:B47)</f>
        <v>49958.599999999991</v>
      </c>
      <c r="C48" s="61">
        <f>SUM(C42:C47)</f>
        <v>48822.2</v>
      </c>
      <c r="D48" s="61">
        <f>SUM(D42:D47)</f>
        <v>55909.4</v>
      </c>
      <c r="E48" s="61">
        <f>SUM(E42:E47)</f>
        <v>65250</v>
      </c>
      <c r="F48" s="61">
        <f>SUM(F42:F47)</f>
        <v>72435.5</v>
      </c>
      <c r="G48" s="54"/>
    </row>
    <row r="49" spans="1:7" ht="26" x14ac:dyDescent="0.8">
      <c r="A49" s="53" t="s">
        <v>4</v>
      </c>
      <c r="B49" s="62">
        <f>B40+B48</f>
        <v>192475.39999999997</v>
      </c>
      <c r="C49" s="62">
        <f>C40+C48</f>
        <v>213224.90000000002</v>
      </c>
      <c r="D49" s="62">
        <f>D40+D48</f>
        <v>230629.30000000005</v>
      </c>
      <c r="E49" s="62">
        <f>E40+E48</f>
        <v>346798.6</v>
      </c>
      <c r="F49" s="62">
        <f>F40+F48</f>
        <v>509207</v>
      </c>
      <c r="G49" s="54"/>
    </row>
    <row r="50" spans="1:7" ht="23" x14ac:dyDescent="0.5">
      <c r="A50" s="54"/>
      <c r="B50" s="54"/>
      <c r="C50" s="54"/>
      <c r="D50" s="54"/>
      <c r="E50" s="54"/>
      <c r="F50" s="54"/>
      <c r="G50" s="54"/>
    </row>
    <row r="51" spans="1:7" ht="23" x14ac:dyDescent="0.5">
      <c r="A51" s="53" t="s">
        <v>112</v>
      </c>
      <c r="B51" s="53"/>
      <c r="C51" s="53"/>
      <c r="D51" s="53"/>
      <c r="E51" s="53"/>
      <c r="F51" s="53"/>
      <c r="G51" s="54"/>
    </row>
    <row r="52" spans="1:7" ht="23" x14ac:dyDescent="0.5">
      <c r="A52" s="53" t="s">
        <v>113</v>
      </c>
      <c r="B52" s="55"/>
      <c r="C52" s="55"/>
      <c r="D52" s="55"/>
      <c r="E52" s="55"/>
      <c r="F52" s="55"/>
      <c r="G52" s="54"/>
    </row>
    <row r="53" spans="1:7" ht="23" x14ac:dyDescent="0.5">
      <c r="A53" s="54" t="s">
        <v>30</v>
      </c>
      <c r="B53" s="60">
        <v>2003.3</v>
      </c>
      <c r="C53" s="60">
        <v>2003.3</v>
      </c>
      <c r="D53" s="60">
        <v>2003</v>
      </c>
      <c r="E53" s="60">
        <v>2003</v>
      </c>
      <c r="F53" s="60">
        <v>2003.3</v>
      </c>
      <c r="G53" s="54"/>
    </row>
    <row r="54" spans="1:7" ht="23" x14ac:dyDescent="0.5">
      <c r="A54" s="54" t="s">
        <v>2</v>
      </c>
      <c r="B54" s="60">
        <v>2200</v>
      </c>
      <c r="C54" s="60">
        <v>2200</v>
      </c>
      <c r="D54" s="60">
        <v>2200</v>
      </c>
      <c r="E54" s="60">
        <v>2200</v>
      </c>
      <c r="F54" s="60">
        <v>2200</v>
      </c>
      <c r="G54" s="54"/>
    </row>
    <row r="55" spans="1:7" ht="23" x14ac:dyDescent="0.5">
      <c r="A55" s="54" t="s">
        <v>31</v>
      </c>
      <c r="B55" s="60">
        <v>0</v>
      </c>
      <c r="C55" s="60">
        <v>0</v>
      </c>
      <c r="D55" s="60">
        <v>0</v>
      </c>
      <c r="E55" s="60">
        <v>-5312.7</v>
      </c>
      <c r="F55" s="60">
        <v>36688.400000000001</v>
      </c>
      <c r="G55" s="54"/>
    </row>
    <row r="56" spans="1:7" ht="26" x14ac:dyDescent="0.8">
      <c r="A56" s="54" t="s">
        <v>32</v>
      </c>
      <c r="B56" s="61">
        <f>65218.9+74922.4</f>
        <v>140141.29999999999</v>
      </c>
      <c r="C56" s="61">
        <f>82785.2+56091.6</f>
        <v>138876.79999999999</v>
      </c>
      <c r="D56" s="61">
        <f>96571.8+36860.2</f>
        <v>133432</v>
      </c>
      <c r="E56" s="61">
        <f>110528.9+30049.1</f>
        <v>140578</v>
      </c>
      <c r="F56" s="61">
        <f>121823.6+24840.6</f>
        <v>146664.20000000001</v>
      </c>
      <c r="G56" s="54"/>
    </row>
    <row r="57" spans="1:7" ht="23" x14ac:dyDescent="0.5">
      <c r="A57" s="54" t="s">
        <v>33</v>
      </c>
      <c r="B57" s="60">
        <f t="shared" ref="B57:C57" si="5">SUM(B53:B56)</f>
        <v>144344.59999999998</v>
      </c>
      <c r="C57" s="60">
        <f t="shared" si="5"/>
        <v>143080.09999999998</v>
      </c>
      <c r="D57" s="60">
        <f>SUM(D53:D56)</f>
        <v>137635</v>
      </c>
      <c r="E57" s="60">
        <f>SUM(E53:E56)</f>
        <v>139468.29999999999</v>
      </c>
      <c r="F57" s="60">
        <f>SUM(F53:F56)</f>
        <v>187555.90000000002</v>
      </c>
      <c r="G57" s="54"/>
    </row>
    <row r="58" spans="1:7" ht="26" x14ac:dyDescent="0.8">
      <c r="A58" s="54" t="s">
        <v>114</v>
      </c>
      <c r="B58" s="61">
        <v>0</v>
      </c>
      <c r="C58" s="61">
        <v>0</v>
      </c>
      <c r="D58" s="61">
        <v>0</v>
      </c>
      <c r="E58" s="61">
        <v>40232.300000000003</v>
      </c>
      <c r="F58" s="61">
        <v>75810</v>
      </c>
      <c r="G58" s="54"/>
    </row>
    <row r="59" spans="1:7" ht="26" x14ac:dyDescent="0.8">
      <c r="A59" s="54" t="s">
        <v>34</v>
      </c>
      <c r="B59" s="61">
        <f>SUM(B53:B56)</f>
        <v>144344.59999999998</v>
      </c>
      <c r="C59" s="61">
        <f>SUM(C53:C56)</f>
        <v>143080.09999999998</v>
      </c>
      <c r="D59" s="61">
        <f>D57+D58</f>
        <v>137635</v>
      </c>
      <c r="E59" s="61">
        <f>E57+E58</f>
        <v>179700.59999999998</v>
      </c>
      <c r="F59" s="61">
        <f>F57+F58</f>
        <v>263365.90000000002</v>
      </c>
      <c r="G59" s="54"/>
    </row>
    <row r="60" spans="1:7" ht="26" x14ac:dyDescent="0.8">
      <c r="A60" s="54"/>
      <c r="B60" s="61"/>
      <c r="C60" s="61"/>
      <c r="D60" s="61"/>
      <c r="E60" s="61"/>
      <c r="F60" s="61"/>
      <c r="G60" s="54"/>
    </row>
    <row r="61" spans="1:7" ht="23" x14ac:dyDescent="0.5">
      <c r="A61" s="53" t="s">
        <v>71</v>
      </c>
      <c r="B61" s="60"/>
      <c r="C61" s="60"/>
      <c r="D61" s="60"/>
      <c r="E61" s="60"/>
      <c r="F61" s="60"/>
      <c r="G61" s="54"/>
    </row>
    <row r="62" spans="1:7" ht="23" x14ac:dyDescent="0.5">
      <c r="A62" s="53" t="s">
        <v>72</v>
      </c>
      <c r="B62" s="60"/>
      <c r="C62" s="60"/>
      <c r="D62" s="60"/>
      <c r="E62" s="60"/>
      <c r="F62" s="60"/>
      <c r="G62" s="54"/>
    </row>
    <row r="63" spans="1:7" ht="23" x14ac:dyDescent="0.5">
      <c r="A63" s="54" t="s">
        <v>35</v>
      </c>
      <c r="B63" s="60">
        <v>0</v>
      </c>
      <c r="C63" s="60">
        <v>0</v>
      </c>
      <c r="D63" s="60">
        <v>0</v>
      </c>
      <c r="E63" s="60">
        <v>44910.8</v>
      </c>
      <c r="F63" s="60">
        <v>42050</v>
      </c>
      <c r="G63" s="54"/>
    </row>
    <row r="64" spans="1:7" ht="23" x14ac:dyDescent="0.5">
      <c r="A64" s="54" t="s">
        <v>36</v>
      </c>
      <c r="B64" s="60">
        <v>1131</v>
      </c>
      <c r="C64" s="60">
        <v>985.4</v>
      </c>
      <c r="D64" s="60">
        <v>0</v>
      </c>
      <c r="E64" s="60">
        <v>4330.6000000000004</v>
      </c>
      <c r="F64" s="60">
        <v>27359.3</v>
      </c>
      <c r="G64" s="54"/>
    </row>
    <row r="65" spans="1:7" ht="23" x14ac:dyDescent="0.5">
      <c r="A65" s="54" t="s">
        <v>37</v>
      </c>
      <c r="B65" s="60">
        <v>0</v>
      </c>
      <c r="C65" s="60">
        <v>0</v>
      </c>
      <c r="D65" s="60">
        <v>3151.4</v>
      </c>
      <c r="E65" s="60">
        <v>3183.3</v>
      </c>
      <c r="F65" s="60">
        <v>4462.8</v>
      </c>
      <c r="G65" s="54"/>
    </row>
    <row r="66" spans="1:7" ht="23" x14ac:dyDescent="0.5">
      <c r="A66" s="54" t="s">
        <v>38</v>
      </c>
      <c r="B66" s="60">
        <v>739.5</v>
      </c>
      <c r="C66" s="60">
        <v>983.4</v>
      </c>
      <c r="D66" s="60">
        <v>2436.1</v>
      </c>
      <c r="E66" s="60">
        <v>1937.5</v>
      </c>
      <c r="F66" s="60">
        <v>1607.8</v>
      </c>
      <c r="G66" s="54"/>
    </row>
    <row r="67" spans="1:7" ht="26" x14ac:dyDescent="0.8">
      <c r="A67" s="54" t="s">
        <v>39</v>
      </c>
      <c r="B67" s="61">
        <v>0</v>
      </c>
      <c r="C67" s="61">
        <v>11675.3</v>
      </c>
      <c r="D67" s="61">
        <v>11954.2</v>
      </c>
      <c r="E67" s="61">
        <v>14584.9</v>
      </c>
      <c r="F67" s="61">
        <v>29984</v>
      </c>
      <c r="G67" s="54"/>
    </row>
    <row r="68" spans="1:7" ht="26" x14ac:dyDescent="0.8">
      <c r="A68" s="54"/>
      <c r="B68" s="61">
        <f>SUM(B64:B67)</f>
        <v>1870.5</v>
      </c>
      <c r="C68" s="61">
        <f>SUM(C64:C67)</f>
        <v>13644.099999999999</v>
      </c>
      <c r="D68" s="61">
        <f>SUM(D63:D67)</f>
        <v>17541.7</v>
      </c>
      <c r="E68" s="61">
        <f>SUM(E63:E67)</f>
        <v>68947.100000000006</v>
      </c>
      <c r="F68" s="61">
        <f>SUM(F63:F67)</f>
        <v>105463.90000000001</v>
      </c>
      <c r="G68" s="54"/>
    </row>
    <row r="69" spans="1:7" ht="23" x14ac:dyDescent="0.5">
      <c r="A69" s="53" t="s">
        <v>73</v>
      </c>
      <c r="B69" s="60"/>
      <c r="C69" s="60"/>
      <c r="D69" s="60"/>
      <c r="E69" s="60"/>
      <c r="F69" s="60"/>
      <c r="G69" s="54"/>
    </row>
    <row r="70" spans="1:7" ht="23" x14ac:dyDescent="0.5">
      <c r="A70" s="54" t="s">
        <v>50</v>
      </c>
      <c r="B70" s="60">
        <v>28703.9</v>
      </c>
      <c r="C70" s="60">
        <v>29920.1</v>
      </c>
      <c r="D70" s="60">
        <v>34021.4</v>
      </c>
      <c r="E70" s="60">
        <v>41312.6</v>
      </c>
      <c r="F70" s="60">
        <v>72688.2</v>
      </c>
      <c r="G70" s="54"/>
    </row>
    <row r="71" spans="1:7" ht="23" x14ac:dyDescent="0.5">
      <c r="A71" s="54" t="s">
        <v>35</v>
      </c>
      <c r="B71" s="60">
        <v>4032</v>
      </c>
      <c r="C71" s="60">
        <v>8000</v>
      </c>
      <c r="D71" s="60">
        <v>14772</v>
      </c>
      <c r="E71" s="60">
        <v>20400</v>
      </c>
      <c r="F71" s="60">
        <v>43492.3</v>
      </c>
      <c r="G71" s="54"/>
    </row>
    <row r="72" spans="1:7" ht="23" x14ac:dyDescent="0.5">
      <c r="A72" s="54" t="s">
        <v>40</v>
      </c>
      <c r="B72" s="60">
        <v>0</v>
      </c>
      <c r="C72" s="60">
        <v>1045.0999999999999</v>
      </c>
      <c r="D72" s="60">
        <v>8684.1</v>
      </c>
      <c r="E72" s="60">
        <v>12053.9</v>
      </c>
      <c r="F72" s="60">
        <v>1783</v>
      </c>
      <c r="G72" s="54"/>
    </row>
    <row r="73" spans="1:7" ht="23" x14ac:dyDescent="0.5">
      <c r="A73" s="54" t="s">
        <v>37</v>
      </c>
      <c r="B73" s="60">
        <v>3893.5</v>
      </c>
      <c r="C73" s="60">
        <v>4462.3</v>
      </c>
      <c r="D73" s="60">
        <v>2561.5</v>
      </c>
      <c r="E73" s="60">
        <v>3373.8</v>
      </c>
      <c r="F73" s="60">
        <v>4524.1000000000004</v>
      </c>
      <c r="G73" s="54"/>
    </row>
    <row r="74" spans="1:7" ht="23" x14ac:dyDescent="0.5">
      <c r="A74" s="54" t="s">
        <v>38</v>
      </c>
      <c r="B74" s="60">
        <v>9279.6</v>
      </c>
      <c r="C74" s="60">
        <v>9410.9</v>
      </c>
      <c r="D74" s="60">
        <v>11033.5</v>
      </c>
      <c r="E74" s="60">
        <v>10210.6</v>
      </c>
      <c r="F74" s="60">
        <v>10125.9</v>
      </c>
      <c r="G74" s="54"/>
    </row>
    <row r="75" spans="1:7" ht="23" x14ac:dyDescent="0.5">
      <c r="A75" s="54" t="s">
        <v>39</v>
      </c>
      <c r="B75" s="60">
        <v>0</v>
      </c>
      <c r="C75" s="60">
        <v>3549.4</v>
      </c>
      <c r="D75" s="60">
        <v>4119.5</v>
      </c>
      <c r="E75" s="60">
        <v>5508.5</v>
      </c>
      <c r="F75" s="60">
        <v>5354.9</v>
      </c>
      <c r="G75" s="54"/>
    </row>
    <row r="76" spans="1:7" ht="26" x14ac:dyDescent="0.8">
      <c r="A76" s="54" t="s">
        <v>41</v>
      </c>
      <c r="B76" s="61">
        <v>351.3</v>
      </c>
      <c r="C76" s="61">
        <v>112.9</v>
      </c>
      <c r="D76" s="61">
        <v>260.3</v>
      </c>
      <c r="E76" s="61">
        <v>5291.2</v>
      </c>
      <c r="F76" s="61">
        <v>2408.8000000000002</v>
      </c>
      <c r="G76" s="54"/>
    </row>
    <row r="77" spans="1:7" ht="26" x14ac:dyDescent="0.8">
      <c r="A77" s="54"/>
      <c r="B77" s="61">
        <f t="shared" ref="B77:F77" si="6">SUM(B70:B76)</f>
        <v>46260.3</v>
      </c>
      <c r="C77" s="61">
        <f t="shared" si="6"/>
        <v>56500.700000000004</v>
      </c>
      <c r="D77" s="61">
        <f t="shared" si="6"/>
        <v>75452.3</v>
      </c>
      <c r="E77" s="61">
        <f t="shared" si="6"/>
        <v>98150.6</v>
      </c>
      <c r="F77" s="61">
        <f t="shared" si="6"/>
        <v>140377.19999999998</v>
      </c>
      <c r="G77" s="54"/>
    </row>
    <row r="78" spans="1:7" ht="26" x14ac:dyDescent="0.8">
      <c r="A78" s="53" t="s">
        <v>5</v>
      </c>
      <c r="B78" s="61">
        <f t="shared" ref="B78:F78" si="7">B68+B77</f>
        <v>48130.8</v>
      </c>
      <c r="C78" s="61">
        <f t="shared" si="7"/>
        <v>70144.800000000003</v>
      </c>
      <c r="D78" s="61">
        <f t="shared" si="7"/>
        <v>92994</v>
      </c>
      <c r="E78" s="61">
        <f t="shared" si="7"/>
        <v>167097.70000000001</v>
      </c>
      <c r="F78" s="61">
        <f t="shared" si="7"/>
        <v>245841.09999999998</v>
      </c>
      <c r="G78" s="54"/>
    </row>
    <row r="79" spans="1:7" ht="26" x14ac:dyDescent="0.8">
      <c r="A79" s="53" t="s">
        <v>6</v>
      </c>
      <c r="B79" s="62">
        <f t="shared" ref="B79:F79" si="8">B59+B78</f>
        <v>192475.39999999997</v>
      </c>
      <c r="C79" s="62">
        <f t="shared" si="8"/>
        <v>213224.89999999997</v>
      </c>
      <c r="D79" s="62">
        <f t="shared" si="8"/>
        <v>230629</v>
      </c>
      <c r="E79" s="62">
        <f t="shared" si="8"/>
        <v>346798.3</v>
      </c>
      <c r="F79" s="62">
        <f t="shared" si="8"/>
        <v>509207</v>
      </c>
      <c r="G79" s="54"/>
    </row>
    <row r="80" spans="1:7" ht="19.5" x14ac:dyDescent="0.55000000000000004">
      <c r="A80" s="27"/>
      <c r="B80" s="32"/>
      <c r="C80" s="32"/>
      <c r="D80" s="32"/>
      <c r="E80" s="32"/>
      <c r="G80" s="30"/>
    </row>
    <row r="81" spans="1:7" ht="19.5" x14ac:dyDescent="0.55000000000000004">
      <c r="A81" s="27"/>
      <c r="B81" s="32"/>
      <c r="C81" s="32"/>
      <c r="D81" s="32"/>
      <c r="E81" s="32"/>
      <c r="G81" s="30"/>
    </row>
    <row r="82" spans="1:7" ht="22.5" x14ac:dyDescent="0.45">
      <c r="A82" s="27"/>
      <c r="B82" s="31"/>
      <c r="C82" s="31"/>
      <c r="D82" s="31"/>
      <c r="E82" s="31"/>
      <c r="F82" s="52" t="s">
        <v>209</v>
      </c>
      <c r="G82" s="30"/>
    </row>
    <row r="83" spans="1:7" ht="22.5" x14ac:dyDescent="0.45">
      <c r="A83" s="27"/>
      <c r="B83" s="31"/>
      <c r="C83" s="31"/>
      <c r="D83" s="31"/>
      <c r="E83" s="31"/>
      <c r="F83" s="52" t="s">
        <v>195</v>
      </c>
      <c r="G83" s="30"/>
    </row>
    <row r="84" spans="1:7" ht="20" x14ac:dyDescent="0.4">
      <c r="A84" s="27"/>
      <c r="B84" s="31"/>
      <c r="C84" s="31"/>
      <c r="D84" s="31"/>
      <c r="E84" s="31"/>
      <c r="F84" s="29"/>
      <c r="G84" s="30"/>
    </row>
    <row r="85" spans="1:7" ht="20" x14ac:dyDescent="0.4">
      <c r="A85" s="27"/>
      <c r="B85" s="31"/>
      <c r="C85" s="31"/>
      <c r="D85" s="31"/>
      <c r="E85" s="31"/>
      <c r="F85" s="29"/>
      <c r="G85" s="30"/>
    </row>
    <row r="86" spans="1:7" ht="23" x14ac:dyDescent="0.5">
      <c r="A86" s="54"/>
      <c r="B86" s="53">
        <v>2019</v>
      </c>
      <c r="C86" s="53">
        <v>2020</v>
      </c>
      <c r="D86" s="53">
        <v>2021</v>
      </c>
      <c r="E86" s="53">
        <v>2022</v>
      </c>
      <c r="F86" s="53">
        <v>2023</v>
      </c>
      <c r="G86" s="30"/>
    </row>
    <row r="87" spans="1:7" ht="23" x14ac:dyDescent="0.5">
      <c r="A87" s="54" t="s">
        <v>208</v>
      </c>
      <c r="B87" s="63">
        <v>99811.6</v>
      </c>
      <c r="C87" s="63">
        <v>110362.6</v>
      </c>
      <c r="D87" s="63">
        <v>105197.3</v>
      </c>
      <c r="E87" s="63">
        <v>110700.5</v>
      </c>
      <c r="F87" s="63">
        <v>115151.1</v>
      </c>
      <c r="G87" s="30"/>
    </row>
    <row r="88" spans="1:7" ht="23" x14ac:dyDescent="0.5">
      <c r="A88" s="54" t="s">
        <v>98</v>
      </c>
      <c r="B88" s="64">
        <v>40065</v>
      </c>
      <c r="C88" s="64">
        <v>40065</v>
      </c>
      <c r="D88" s="64">
        <v>40065</v>
      </c>
      <c r="E88" s="64">
        <v>40065</v>
      </c>
      <c r="F88" s="64">
        <v>40065</v>
      </c>
      <c r="G88" s="30"/>
    </row>
    <row r="89" spans="1:7" ht="23" x14ac:dyDescent="0.5">
      <c r="A89" s="54" t="s">
        <v>99</v>
      </c>
      <c r="B89" s="65">
        <v>28</v>
      </c>
      <c r="C89" s="65">
        <v>27</v>
      </c>
      <c r="D89" s="65">
        <v>37</v>
      </c>
      <c r="E89" s="65">
        <v>35</v>
      </c>
      <c r="F89" s="65">
        <v>18.100000000000001</v>
      </c>
      <c r="G89" s="30"/>
    </row>
    <row r="90" spans="1:7" ht="23" x14ac:dyDescent="0.5">
      <c r="A90" s="54" t="s">
        <v>100</v>
      </c>
      <c r="B90" s="65">
        <v>44071</v>
      </c>
      <c r="C90" s="65">
        <v>73877.3</v>
      </c>
      <c r="D90" s="65">
        <v>66482</v>
      </c>
      <c r="E90" s="65">
        <v>59132.3</v>
      </c>
      <c r="F90" s="65">
        <v>63557.7</v>
      </c>
      <c r="G90" s="30"/>
    </row>
    <row r="91" spans="1:7" ht="23" x14ac:dyDescent="0.5">
      <c r="A91" s="54"/>
      <c r="B91" s="54"/>
      <c r="C91" s="54"/>
      <c r="D91" s="54"/>
      <c r="E91" s="65"/>
      <c r="F91" s="65"/>
      <c r="G91" s="30"/>
    </row>
    <row r="92" spans="1:7" ht="23" x14ac:dyDescent="0.5">
      <c r="A92" s="54"/>
      <c r="B92" s="54"/>
      <c r="C92" s="54"/>
      <c r="D92" s="54"/>
      <c r="E92" s="54"/>
      <c r="F92" s="54"/>
      <c r="G92" s="30"/>
    </row>
    <row r="93" spans="1:7" ht="22.5" x14ac:dyDescent="0.45">
      <c r="A93" s="53" t="s">
        <v>47</v>
      </c>
      <c r="B93" s="53">
        <v>2019</v>
      </c>
      <c r="C93" s="53">
        <v>2020</v>
      </c>
      <c r="D93" s="53">
        <v>2021</v>
      </c>
      <c r="E93" s="53">
        <v>2022</v>
      </c>
      <c r="F93" s="53">
        <v>2023</v>
      </c>
      <c r="G93" s="30"/>
    </row>
    <row r="94" spans="1:7" ht="23" x14ac:dyDescent="0.5">
      <c r="A94" s="54" t="s">
        <v>49</v>
      </c>
      <c r="B94" s="65">
        <v>1.3003381211313241</v>
      </c>
      <c r="C94" s="65">
        <v>1.231355718773933</v>
      </c>
      <c r="D94" s="65">
        <v>1.1448090073550929</v>
      </c>
      <c r="E94" s="65">
        <v>0.85951298534653842</v>
      </c>
      <c r="F94" s="65">
        <v>0.61056701891372267</v>
      </c>
      <c r="G94" s="30"/>
    </row>
    <row r="95" spans="1:7" ht="23" x14ac:dyDescent="0.5">
      <c r="A95" s="54" t="s">
        <v>42</v>
      </c>
      <c r="B95" s="66">
        <v>0.50272437586330898</v>
      </c>
      <c r="C95" s="66">
        <v>0.53359243415929269</v>
      </c>
      <c r="D95" s="66">
        <v>0.51201528078897052</v>
      </c>
      <c r="E95" s="66">
        <v>0.45280584777196586</v>
      </c>
      <c r="F95" s="66">
        <v>0.37524077132622635</v>
      </c>
      <c r="G95" s="30"/>
    </row>
    <row r="96" spans="1:7" ht="23" x14ac:dyDescent="0.5">
      <c r="A96" s="54" t="s">
        <v>43</v>
      </c>
      <c r="B96" s="67">
        <v>0.32466746399799679</v>
      </c>
      <c r="C96" s="67">
        <v>0.3454469904781291</v>
      </c>
      <c r="D96" s="67">
        <v>0.29777781631971695</v>
      </c>
      <c r="E96" s="67">
        <v>0.19462638657686618</v>
      </c>
      <c r="F96" s="67">
        <v>0.10306672924763406</v>
      </c>
      <c r="G96" s="30"/>
    </row>
    <row r="97" spans="1:7" ht="23" x14ac:dyDescent="0.5">
      <c r="A97" s="54" t="s">
        <v>44</v>
      </c>
      <c r="B97" s="67">
        <v>0.43292579008844129</v>
      </c>
      <c r="C97" s="67">
        <v>0.51480184875464885</v>
      </c>
      <c r="D97" s="67">
        <v>0.4989733715987939</v>
      </c>
      <c r="E97" s="67">
        <v>0.37560308646715712</v>
      </c>
      <c r="F97" s="67">
        <v>0.1992752288735937</v>
      </c>
      <c r="G97" s="30"/>
    </row>
    <row r="98" spans="1:7" ht="23" x14ac:dyDescent="0.5">
      <c r="A98" s="54" t="s">
        <v>45</v>
      </c>
      <c r="B98" s="65">
        <v>1.0799454391778693</v>
      </c>
      <c r="C98" s="65">
        <v>0.86409902886158918</v>
      </c>
      <c r="D98" s="65">
        <v>0.74099000295550965</v>
      </c>
      <c r="E98" s="65">
        <v>0.66479471343017771</v>
      </c>
      <c r="F98" s="65">
        <v>0.51600616054458992</v>
      </c>
      <c r="G98" s="30"/>
    </row>
    <row r="99" spans="1:7" ht="23" x14ac:dyDescent="0.5">
      <c r="A99" s="54" t="s">
        <v>46</v>
      </c>
      <c r="B99" s="67">
        <v>0.25006208585616663</v>
      </c>
      <c r="C99" s="67">
        <v>0.328970959770646</v>
      </c>
      <c r="D99" s="67">
        <v>0.40321902275949684</v>
      </c>
      <c r="E99" s="67">
        <v>0.48182963988001098</v>
      </c>
      <c r="F99" s="67">
        <v>0.48279206688046311</v>
      </c>
      <c r="G99" s="30"/>
    </row>
    <row r="100" spans="1:7" ht="23" x14ac:dyDescent="0.5">
      <c r="A100" s="54" t="s">
        <v>101</v>
      </c>
      <c r="B100" s="65">
        <v>1.5597279420940975</v>
      </c>
      <c r="C100" s="65">
        <v>1.8384600024959448</v>
      </c>
      <c r="D100" s="65">
        <v>1.7141195557219517</v>
      </c>
      <c r="E100" s="65">
        <v>1.6846649195058032</v>
      </c>
      <c r="F100" s="65">
        <v>1.3099288655934107</v>
      </c>
      <c r="G100" s="30"/>
    </row>
    <row r="101" spans="1:7" ht="23" x14ac:dyDescent="0.5">
      <c r="A101" s="54" t="s">
        <v>48</v>
      </c>
      <c r="B101" s="65">
        <v>1.0999875202795457</v>
      </c>
      <c r="C101" s="65">
        <v>1.8439361038312743</v>
      </c>
      <c r="D101" s="65">
        <v>1.6593535504804693</v>
      </c>
      <c r="E101" s="65">
        <v>1.475909147635093</v>
      </c>
      <c r="F101" s="65">
        <v>1.5863646574316734</v>
      </c>
      <c r="G101" s="30"/>
    </row>
    <row r="102" spans="1:7" ht="23" x14ac:dyDescent="0.5">
      <c r="A102" s="54" t="s">
        <v>102</v>
      </c>
      <c r="B102" s="65">
        <v>3.6027605141644821</v>
      </c>
      <c r="C102" s="65">
        <v>3.5711993011356538</v>
      </c>
      <c r="D102" s="65">
        <v>3.4352926494446523</v>
      </c>
      <c r="E102" s="65">
        <v>3.4810507924622485</v>
      </c>
      <c r="F102" s="65">
        <v>4.6812904030949714</v>
      </c>
      <c r="G102" s="30"/>
    </row>
    <row r="103" spans="1:7" ht="23" x14ac:dyDescent="0.5">
      <c r="A103" s="54"/>
      <c r="B103" s="54"/>
      <c r="C103" s="54"/>
      <c r="D103" s="54"/>
      <c r="E103" s="54"/>
      <c r="F103" s="54"/>
      <c r="G103" s="30"/>
    </row>
    <row r="104" spans="1:7" ht="23" x14ac:dyDescent="0.5">
      <c r="A104" s="53" t="s">
        <v>65</v>
      </c>
      <c r="B104" s="54"/>
      <c r="C104" s="54"/>
      <c r="D104" s="54"/>
      <c r="E104" s="54"/>
      <c r="F104" s="54"/>
      <c r="G104" s="30"/>
    </row>
    <row r="105" spans="1:7" ht="23" x14ac:dyDescent="0.5">
      <c r="A105" s="54" t="s">
        <v>115</v>
      </c>
      <c r="B105" s="54"/>
      <c r="C105" s="54"/>
      <c r="D105" s="54"/>
      <c r="E105" s="54"/>
      <c r="F105" s="54"/>
      <c r="G105" s="30"/>
    </row>
    <row r="106" spans="1:7" ht="23" x14ac:dyDescent="0.5">
      <c r="A106" s="54"/>
      <c r="B106" s="54"/>
      <c r="C106" s="54"/>
      <c r="D106" s="54"/>
      <c r="E106" s="54"/>
      <c r="F106" s="54"/>
      <c r="G106" s="30"/>
    </row>
    <row r="107" spans="1:7" ht="23" x14ac:dyDescent="0.5">
      <c r="A107" s="54" t="s">
        <v>61</v>
      </c>
      <c r="B107" s="54"/>
      <c r="C107" s="54"/>
      <c r="D107" s="54"/>
      <c r="E107" s="54"/>
      <c r="F107" s="54"/>
      <c r="G107" s="30"/>
    </row>
    <row r="108" spans="1:7" ht="23" x14ac:dyDescent="0.5">
      <c r="A108" s="54"/>
      <c r="B108" s="54"/>
      <c r="C108" s="54"/>
      <c r="D108" s="54"/>
      <c r="E108" s="54"/>
      <c r="F108" s="54"/>
      <c r="G108" s="30"/>
    </row>
    <row r="109" spans="1:7" ht="23" x14ac:dyDescent="0.5">
      <c r="A109" s="54" t="s">
        <v>116</v>
      </c>
      <c r="B109" s="54"/>
      <c r="C109" s="54"/>
      <c r="D109" s="54"/>
      <c r="E109" s="54"/>
      <c r="F109" s="55" t="s">
        <v>62</v>
      </c>
      <c r="G109" s="30"/>
    </row>
    <row r="110" spans="1:7" ht="23" x14ac:dyDescent="0.5">
      <c r="A110" s="54"/>
      <c r="B110" s="54"/>
      <c r="C110" s="54"/>
      <c r="D110" s="54"/>
      <c r="E110" s="54"/>
      <c r="F110" s="55"/>
      <c r="G110" s="30"/>
    </row>
    <row r="111" spans="1:7" ht="23" x14ac:dyDescent="0.5">
      <c r="A111" s="54" t="s">
        <v>117</v>
      </c>
      <c r="B111" s="54"/>
      <c r="C111" s="54"/>
      <c r="D111" s="54"/>
      <c r="E111" s="54"/>
      <c r="F111" s="55" t="s">
        <v>62</v>
      </c>
      <c r="G111" s="30"/>
    </row>
    <row r="112" spans="1:7" ht="23" x14ac:dyDescent="0.5">
      <c r="A112" s="54"/>
      <c r="B112" s="54"/>
      <c r="C112" s="54"/>
      <c r="D112" s="54"/>
      <c r="E112" s="54"/>
      <c r="F112" s="55"/>
      <c r="G112" s="30"/>
    </row>
    <row r="113" spans="1:7" ht="23" x14ac:dyDescent="0.5">
      <c r="A113" s="54" t="s">
        <v>118</v>
      </c>
      <c r="B113" s="54"/>
      <c r="C113" s="54"/>
      <c r="D113" s="54"/>
      <c r="E113" s="54"/>
      <c r="F113" s="55" t="s">
        <v>62</v>
      </c>
      <c r="G113" s="30"/>
    </row>
    <row r="114" spans="1:7" ht="23" x14ac:dyDescent="0.5">
      <c r="A114" s="54"/>
      <c r="B114" s="54"/>
      <c r="C114" s="54"/>
      <c r="D114" s="54"/>
      <c r="E114" s="54"/>
      <c r="F114" s="55"/>
      <c r="G114" s="30"/>
    </row>
    <row r="115" spans="1:7" ht="23" x14ac:dyDescent="0.5">
      <c r="A115" s="54" t="s">
        <v>119</v>
      </c>
      <c r="B115" s="54"/>
      <c r="C115" s="54"/>
      <c r="D115" s="54"/>
      <c r="E115" s="54"/>
      <c r="F115" s="55" t="s">
        <v>62</v>
      </c>
      <c r="G115" s="30"/>
    </row>
    <row r="116" spans="1:7" ht="23" x14ac:dyDescent="0.5">
      <c r="A116" s="54"/>
      <c r="B116" s="54"/>
      <c r="C116" s="54"/>
      <c r="D116" s="54"/>
      <c r="E116" s="54"/>
      <c r="F116" s="55"/>
      <c r="G116" s="30"/>
    </row>
    <row r="117" spans="1:7" ht="23" x14ac:dyDescent="0.5">
      <c r="A117" s="54" t="s">
        <v>120</v>
      </c>
      <c r="B117" s="54"/>
      <c r="C117" s="54"/>
      <c r="D117" s="54"/>
      <c r="E117" s="54"/>
      <c r="F117" s="55" t="s">
        <v>62</v>
      </c>
      <c r="G117" s="30"/>
    </row>
    <row r="118" spans="1:7" ht="23" x14ac:dyDescent="0.5">
      <c r="A118" s="54"/>
      <c r="B118" s="54"/>
      <c r="C118" s="54"/>
      <c r="D118" s="54"/>
      <c r="E118" s="54"/>
      <c r="F118" s="55"/>
      <c r="G118" s="30"/>
    </row>
    <row r="119" spans="1:7" ht="23" x14ac:dyDescent="0.5">
      <c r="A119" s="54" t="s">
        <v>121</v>
      </c>
      <c r="B119" s="54"/>
      <c r="C119" s="54"/>
      <c r="D119" s="54"/>
      <c r="E119" s="54"/>
      <c r="F119" s="55" t="s">
        <v>62</v>
      </c>
      <c r="G119" s="30"/>
    </row>
    <row r="120" spans="1:7" ht="23" x14ac:dyDescent="0.5">
      <c r="A120" s="54"/>
      <c r="B120" s="54"/>
      <c r="C120" s="54"/>
      <c r="D120" s="54"/>
      <c r="E120" s="54"/>
      <c r="F120" s="55"/>
      <c r="G120" s="30"/>
    </row>
    <row r="121" spans="1:7" ht="23" x14ac:dyDescent="0.5">
      <c r="A121" s="54" t="s">
        <v>122</v>
      </c>
      <c r="B121" s="54"/>
      <c r="C121" s="54"/>
      <c r="D121" s="54"/>
      <c r="E121" s="54"/>
      <c r="F121" s="55" t="s">
        <v>62</v>
      </c>
      <c r="G121" s="30"/>
    </row>
    <row r="122" spans="1:7" ht="23" x14ac:dyDescent="0.5">
      <c r="A122" s="54"/>
      <c r="B122" s="54"/>
      <c r="C122" s="54"/>
      <c r="D122" s="54"/>
      <c r="E122" s="54"/>
      <c r="F122" s="55"/>
      <c r="G122" s="30"/>
    </row>
    <row r="123" spans="1:7" ht="23" x14ac:dyDescent="0.5">
      <c r="A123" s="54" t="s">
        <v>123</v>
      </c>
      <c r="B123" s="54"/>
      <c r="C123" s="54"/>
      <c r="D123" s="54"/>
      <c r="E123" s="54"/>
      <c r="F123" s="55" t="s">
        <v>62</v>
      </c>
      <c r="G123" s="30"/>
    </row>
    <row r="124" spans="1:7" ht="23" x14ac:dyDescent="0.5">
      <c r="A124" s="54"/>
      <c r="B124" s="54"/>
      <c r="C124" s="54"/>
      <c r="D124" s="54"/>
      <c r="E124" s="54"/>
      <c r="F124" s="55"/>
      <c r="G124" s="30"/>
    </row>
    <row r="125" spans="1:7" ht="23" x14ac:dyDescent="0.5">
      <c r="A125" s="54" t="s">
        <v>198</v>
      </c>
      <c r="B125" s="54"/>
      <c r="C125" s="54"/>
      <c r="D125" s="54"/>
      <c r="E125" s="54"/>
      <c r="F125" s="55" t="s">
        <v>62</v>
      </c>
      <c r="G125" s="30"/>
    </row>
    <row r="126" spans="1:7" ht="23" x14ac:dyDescent="0.5">
      <c r="A126" s="54"/>
      <c r="B126" s="54"/>
      <c r="C126" s="54"/>
      <c r="D126" s="54"/>
      <c r="E126" s="54"/>
      <c r="F126" s="55"/>
      <c r="G126" s="30"/>
    </row>
    <row r="127" spans="1:7" ht="23" x14ac:dyDescent="0.5">
      <c r="A127" s="54" t="s">
        <v>199</v>
      </c>
      <c r="B127" s="54"/>
      <c r="C127" s="54"/>
      <c r="D127" s="54"/>
      <c r="E127" s="54"/>
      <c r="F127" s="55" t="s">
        <v>62</v>
      </c>
      <c r="G127" s="30"/>
    </row>
    <row r="128" spans="1:7" ht="23" x14ac:dyDescent="0.5">
      <c r="A128" s="54"/>
      <c r="B128" s="54"/>
      <c r="C128" s="54"/>
      <c r="D128" s="54"/>
      <c r="E128" s="71" t="s">
        <v>63</v>
      </c>
      <c r="F128" s="71"/>
      <c r="G128" s="30"/>
    </row>
    <row r="129" spans="1:7" ht="18" x14ac:dyDescent="0.4">
      <c r="A129" s="30"/>
      <c r="B129" s="30"/>
      <c r="C129" s="30"/>
      <c r="D129" s="30"/>
      <c r="G129" s="30"/>
    </row>
    <row r="130" spans="1:7" ht="18" x14ac:dyDescent="0.4">
      <c r="A130" s="30"/>
      <c r="B130" s="30"/>
      <c r="C130" s="30"/>
      <c r="D130" s="30"/>
      <c r="F130" s="30"/>
      <c r="G130" s="30"/>
    </row>
    <row r="142" spans="1:7" ht="22.5" x14ac:dyDescent="0.45">
      <c r="F142" s="52" t="s">
        <v>201</v>
      </c>
    </row>
    <row r="143" spans="1:7" ht="22.5" x14ac:dyDescent="0.45">
      <c r="F143" s="52" t="s">
        <v>195</v>
      </c>
    </row>
  </sheetData>
  <mergeCells count="2">
    <mergeCell ref="A3:J3"/>
    <mergeCell ref="E128:F128"/>
  </mergeCells>
  <pageMargins left="0.7" right="0.7" top="0.75" bottom="0.75" header="0.3" footer="0.3"/>
  <pageSetup paperSize="9" scale="36" orientation="portrait" r:id="rId1"/>
  <rowBreaks count="1" manualBreakCount="1"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A55" zoomScaleNormal="100" workbookViewId="0">
      <selection activeCell="D28" sqref="D28"/>
    </sheetView>
  </sheetViews>
  <sheetFormatPr defaultColWidth="9.1796875" defaultRowHeight="15.5" x14ac:dyDescent="0.35"/>
  <cols>
    <col min="1" max="1" width="19.81640625" style="1" customWidth="1"/>
    <col min="2" max="2" width="22.7265625" style="1" customWidth="1"/>
    <col min="3" max="3" width="21" style="1" customWidth="1"/>
    <col min="4" max="4" width="22.7265625" style="1" customWidth="1"/>
    <col min="5" max="5" width="27.26953125" style="1" customWidth="1"/>
    <col min="6" max="6" width="17" style="1" customWidth="1"/>
    <col min="7" max="7" width="13.7265625" style="1" customWidth="1"/>
    <col min="8" max="8" width="11.1796875" style="1" customWidth="1"/>
    <col min="9" max="9" width="13.7265625" style="1" customWidth="1"/>
    <col min="10" max="10" width="13.81640625" style="1" customWidth="1"/>
    <col min="11" max="11" width="10.453125" style="1" customWidth="1"/>
    <col min="12" max="12" width="8.81640625" style="1" customWidth="1"/>
    <col min="13" max="13" width="10.453125" style="1" customWidth="1"/>
    <col min="14" max="14" width="10.1796875" style="1" customWidth="1"/>
    <col min="15" max="16" width="9.1796875" style="1"/>
    <col min="17" max="17" width="17" style="1" customWidth="1"/>
    <col min="18" max="18" width="9.1796875" style="1"/>
    <col min="19" max="19" width="9.453125" style="1" customWidth="1"/>
    <col min="20" max="20" width="9.26953125" style="1" customWidth="1"/>
    <col min="21" max="16384" width="9.1796875" style="1"/>
  </cols>
  <sheetData>
    <row r="1" spans="1:6" ht="20.5" x14ac:dyDescent="0.45">
      <c r="A1" s="28" t="s">
        <v>80</v>
      </c>
      <c r="B1" s="34"/>
      <c r="C1" s="34"/>
      <c r="D1" s="34"/>
      <c r="E1" s="34"/>
      <c r="F1" s="34"/>
    </row>
    <row r="2" spans="1:6" ht="20.5" x14ac:dyDescent="0.45">
      <c r="A2" s="34" t="s">
        <v>181</v>
      </c>
      <c r="B2" s="34"/>
      <c r="C2" s="34"/>
      <c r="D2" s="34"/>
      <c r="E2" s="34"/>
      <c r="F2" s="34"/>
    </row>
    <row r="3" spans="1:6" ht="20.5" x14ac:dyDescent="0.45">
      <c r="A3" s="34"/>
      <c r="B3" s="34"/>
      <c r="C3" s="34"/>
      <c r="D3" s="34"/>
      <c r="E3" s="34"/>
      <c r="F3" s="34"/>
    </row>
    <row r="4" spans="1:6" ht="20.5" x14ac:dyDescent="0.45">
      <c r="A4" s="29" t="s">
        <v>53</v>
      </c>
      <c r="B4" s="24" t="s">
        <v>0</v>
      </c>
      <c r="C4" s="24" t="s">
        <v>1</v>
      </c>
      <c r="D4" s="33" t="s">
        <v>54</v>
      </c>
      <c r="E4" s="24" t="s">
        <v>55</v>
      </c>
      <c r="F4" s="34"/>
    </row>
    <row r="5" spans="1:6" ht="20.5" x14ac:dyDescent="0.45">
      <c r="A5" s="29"/>
      <c r="B5" s="41" t="s">
        <v>104</v>
      </c>
      <c r="C5" s="41" t="s">
        <v>104</v>
      </c>
      <c r="D5" s="35" t="s">
        <v>104</v>
      </c>
      <c r="E5" s="41" t="s">
        <v>104</v>
      </c>
      <c r="F5" s="34"/>
    </row>
    <row r="6" spans="1:6" ht="20.5" x14ac:dyDescent="0.45">
      <c r="A6" s="43">
        <v>45108</v>
      </c>
      <c r="B6" s="68">
        <v>3430</v>
      </c>
      <c r="C6" s="68">
        <v>2400</v>
      </c>
      <c r="D6" s="68">
        <f>B6-C6</f>
        <v>1030</v>
      </c>
      <c r="E6" s="41">
        <v>310</v>
      </c>
      <c r="F6" s="34"/>
    </row>
    <row r="7" spans="1:6" ht="20.5" x14ac:dyDescent="0.45">
      <c r="A7" s="43">
        <v>45139</v>
      </c>
      <c r="B7" s="68">
        <v>3780</v>
      </c>
      <c r="C7" s="68">
        <v>2830</v>
      </c>
      <c r="D7" s="68">
        <f t="shared" ref="D7:D11" si="0">B7-C7</f>
        <v>950</v>
      </c>
      <c r="E7" s="41">
        <v>280</v>
      </c>
      <c r="F7" s="34"/>
    </row>
    <row r="8" spans="1:6" ht="20.5" x14ac:dyDescent="0.45">
      <c r="A8" s="43">
        <v>45170</v>
      </c>
      <c r="B8" s="68">
        <v>3200</v>
      </c>
      <c r="C8" s="68">
        <v>2300</v>
      </c>
      <c r="D8" s="68">
        <f t="shared" si="0"/>
        <v>900</v>
      </c>
      <c r="E8" s="41">
        <f t="shared" ref="E8:E11" si="1">D8*30%</f>
        <v>270</v>
      </c>
      <c r="F8" s="34"/>
    </row>
    <row r="9" spans="1:6" ht="20.5" x14ac:dyDescent="0.45">
      <c r="A9" s="43">
        <v>45200</v>
      </c>
      <c r="B9" s="68">
        <v>3650</v>
      </c>
      <c r="C9" s="68">
        <v>2740</v>
      </c>
      <c r="D9" s="68">
        <f t="shared" si="0"/>
        <v>910</v>
      </c>
      <c r="E9" s="41">
        <v>275</v>
      </c>
      <c r="F9" s="34"/>
    </row>
    <row r="10" spans="1:6" ht="20.5" x14ac:dyDescent="0.45">
      <c r="A10" s="43">
        <v>45231</v>
      </c>
      <c r="B10" s="68">
        <v>3920</v>
      </c>
      <c r="C10" s="68">
        <v>2900</v>
      </c>
      <c r="D10" s="68">
        <f t="shared" si="0"/>
        <v>1020</v>
      </c>
      <c r="E10" s="41">
        <v>305</v>
      </c>
      <c r="F10" s="34"/>
    </row>
    <row r="11" spans="1:6" ht="20.5" x14ac:dyDescent="0.45">
      <c r="A11" s="43">
        <v>45261</v>
      </c>
      <c r="B11" s="68">
        <v>4100</v>
      </c>
      <c r="C11" s="68">
        <v>3100</v>
      </c>
      <c r="D11" s="68">
        <f t="shared" si="0"/>
        <v>1000</v>
      </c>
      <c r="E11" s="41">
        <f t="shared" si="1"/>
        <v>300</v>
      </c>
      <c r="F11" s="34"/>
    </row>
    <row r="12" spans="1:6" ht="20.5" x14ac:dyDescent="0.45">
      <c r="A12" s="34"/>
      <c r="B12" s="68"/>
      <c r="C12" s="68"/>
      <c r="D12" s="68"/>
      <c r="E12" s="34"/>
      <c r="F12" s="34"/>
    </row>
    <row r="13" spans="1:6" ht="65.150000000000006" customHeight="1" x14ac:dyDescent="0.4">
      <c r="A13" s="29" t="s">
        <v>53</v>
      </c>
      <c r="B13" s="36" t="s">
        <v>51</v>
      </c>
      <c r="C13" s="42" t="s">
        <v>77</v>
      </c>
      <c r="D13" s="24" t="s">
        <v>52</v>
      </c>
      <c r="E13" s="24" t="s">
        <v>7</v>
      </c>
      <c r="F13" s="24" t="s">
        <v>56</v>
      </c>
    </row>
    <row r="14" spans="1:6" ht="20.5" x14ac:dyDescent="0.45">
      <c r="A14" s="34"/>
      <c r="B14" s="35" t="s">
        <v>104</v>
      </c>
      <c r="C14" s="41" t="s">
        <v>104</v>
      </c>
      <c r="D14" s="41" t="s">
        <v>104</v>
      </c>
      <c r="E14" s="41" t="s">
        <v>104</v>
      </c>
      <c r="F14" s="41" t="s">
        <v>104</v>
      </c>
    </row>
    <row r="15" spans="1:6" ht="20.5" x14ac:dyDescent="0.45">
      <c r="A15" s="43">
        <v>45108</v>
      </c>
      <c r="B15" s="35">
        <v>720</v>
      </c>
      <c r="C15" s="41">
        <v>290</v>
      </c>
      <c r="D15" s="41">
        <v>430</v>
      </c>
      <c r="E15" s="41">
        <v>120</v>
      </c>
      <c r="F15" s="41">
        <v>310</v>
      </c>
    </row>
    <row r="16" spans="1:6" ht="20.5" x14ac:dyDescent="0.45">
      <c r="A16" s="43">
        <v>45139</v>
      </c>
      <c r="B16" s="35">
        <v>670</v>
      </c>
      <c r="C16" s="41">
        <v>270</v>
      </c>
      <c r="D16" s="41">
        <v>400</v>
      </c>
      <c r="E16" s="41">
        <v>115</v>
      </c>
      <c r="F16" s="41">
        <v>285</v>
      </c>
    </row>
    <row r="17" spans="1:6" ht="20.5" x14ac:dyDescent="0.45">
      <c r="A17" s="43">
        <v>45170</v>
      </c>
      <c r="B17" s="35">
        <v>630</v>
      </c>
      <c r="C17" s="41">
        <v>250</v>
      </c>
      <c r="D17" s="41">
        <v>380</v>
      </c>
      <c r="E17" s="41">
        <v>112</v>
      </c>
      <c r="F17" s="41">
        <v>268</v>
      </c>
    </row>
    <row r="18" spans="1:6" ht="20.5" x14ac:dyDescent="0.45">
      <c r="A18" s="43">
        <v>45200</v>
      </c>
      <c r="B18" s="35">
        <v>635</v>
      </c>
      <c r="C18" s="41">
        <v>250</v>
      </c>
      <c r="D18" s="41">
        <v>385</v>
      </c>
      <c r="E18" s="41">
        <v>110</v>
      </c>
      <c r="F18" s="41">
        <v>275</v>
      </c>
    </row>
    <row r="19" spans="1:6" ht="20.5" x14ac:dyDescent="0.45">
      <c r="A19" s="43">
        <v>45231</v>
      </c>
      <c r="B19" s="35">
        <v>715</v>
      </c>
      <c r="C19" s="41">
        <v>280</v>
      </c>
      <c r="D19" s="41">
        <v>435</v>
      </c>
      <c r="E19" s="41">
        <v>98</v>
      </c>
      <c r="F19" s="41">
        <v>337</v>
      </c>
    </row>
    <row r="20" spans="1:6" ht="20.5" x14ac:dyDescent="0.45">
      <c r="A20" s="43">
        <v>45261</v>
      </c>
      <c r="B20" s="35">
        <v>700</v>
      </c>
      <c r="C20" s="41">
        <v>290</v>
      </c>
      <c r="D20" s="41">
        <v>410</v>
      </c>
      <c r="E20" s="41">
        <v>95</v>
      </c>
      <c r="F20" s="41">
        <v>315</v>
      </c>
    </row>
    <row r="21" spans="1:6" ht="20.5" x14ac:dyDescent="0.45">
      <c r="A21" s="34"/>
      <c r="B21" s="34"/>
      <c r="C21" s="34"/>
      <c r="D21" s="34"/>
      <c r="E21" s="34"/>
      <c r="F21" s="34"/>
    </row>
    <row r="22" spans="1:6" ht="20.5" x14ac:dyDescent="0.45">
      <c r="A22" s="34"/>
      <c r="B22" s="34"/>
      <c r="C22" s="34"/>
      <c r="D22" s="34"/>
      <c r="E22" s="34"/>
      <c r="F22" s="34"/>
    </row>
    <row r="23" spans="1:6" ht="20.5" x14ac:dyDescent="0.45">
      <c r="A23" s="29" t="s">
        <v>60</v>
      </c>
      <c r="B23" s="33" t="s">
        <v>3</v>
      </c>
      <c r="C23" s="33" t="s">
        <v>57</v>
      </c>
      <c r="D23" s="24" t="s">
        <v>58</v>
      </c>
      <c r="E23" s="24" t="s">
        <v>59</v>
      </c>
      <c r="F23" s="34"/>
    </row>
    <row r="24" spans="1:6" ht="20.5" x14ac:dyDescent="0.45">
      <c r="A24" s="29" t="s">
        <v>53</v>
      </c>
      <c r="B24" s="35" t="s">
        <v>104</v>
      </c>
      <c r="C24" s="35" t="s">
        <v>104</v>
      </c>
      <c r="D24" s="41" t="s">
        <v>104</v>
      </c>
      <c r="E24" s="41" t="s">
        <v>104</v>
      </c>
      <c r="F24" s="34"/>
    </row>
    <row r="25" spans="1:6" ht="20.5" x14ac:dyDescent="0.45">
      <c r="A25" s="43">
        <v>45108</v>
      </c>
      <c r="B25" s="69">
        <v>980</v>
      </c>
      <c r="C25" s="69">
        <v>1200</v>
      </c>
      <c r="D25" s="35">
        <v>720</v>
      </c>
      <c r="E25" s="41">
        <v>150</v>
      </c>
      <c r="F25" s="34"/>
    </row>
    <row r="26" spans="1:6" ht="20.5" x14ac:dyDescent="0.45">
      <c r="A26" s="43">
        <v>45139</v>
      </c>
      <c r="B26" s="69">
        <v>1020</v>
      </c>
      <c r="C26" s="69">
        <v>1230</v>
      </c>
      <c r="D26" s="35">
        <v>800</v>
      </c>
      <c r="E26" s="41">
        <v>230</v>
      </c>
      <c r="F26" s="34"/>
    </row>
    <row r="27" spans="1:6" ht="20.5" x14ac:dyDescent="0.45">
      <c r="A27" s="43">
        <v>45170</v>
      </c>
      <c r="B27" s="69">
        <v>960</v>
      </c>
      <c r="C27" s="69">
        <v>1190</v>
      </c>
      <c r="D27" s="35">
        <v>950</v>
      </c>
      <c r="E27" s="41">
        <v>180</v>
      </c>
      <c r="F27" s="34"/>
    </row>
    <row r="28" spans="1:6" ht="20.5" x14ac:dyDescent="0.45">
      <c r="A28" s="43">
        <v>45200</v>
      </c>
      <c r="B28" s="69">
        <v>910</v>
      </c>
      <c r="C28" s="69">
        <v>1320</v>
      </c>
      <c r="D28" s="69">
        <v>1000</v>
      </c>
      <c r="E28" s="41">
        <v>90</v>
      </c>
      <c r="F28" s="34"/>
    </row>
    <row r="29" spans="1:6" ht="20.5" x14ac:dyDescent="0.45">
      <c r="A29" s="43">
        <v>45231</v>
      </c>
      <c r="B29" s="69">
        <v>1030</v>
      </c>
      <c r="C29" s="69">
        <v>1280</v>
      </c>
      <c r="D29" s="35">
        <v>850</v>
      </c>
      <c r="E29" s="41">
        <v>100</v>
      </c>
      <c r="F29" s="34"/>
    </row>
    <row r="30" spans="1:6" ht="20.5" x14ac:dyDescent="0.45">
      <c r="A30" s="43">
        <v>45261</v>
      </c>
      <c r="B30" s="69">
        <v>1000</v>
      </c>
      <c r="C30" s="69">
        <v>1340</v>
      </c>
      <c r="D30" s="35">
        <v>900</v>
      </c>
      <c r="E30" s="41">
        <v>80</v>
      </c>
      <c r="F30" s="34"/>
    </row>
    <row r="31" spans="1:6" ht="20.5" x14ac:dyDescent="0.45">
      <c r="A31" s="41"/>
      <c r="B31" s="41"/>
      <c r="C31" s="41"/>
      <c r="D31" s="41"/>
      <c r="E31" s="41"/>
      <c r="F31" s="34"/>
    </row>
    <row r="32" spans="1:6" ht="20.5" x14ac:dyDescent="0.45">
      <c r="A32" s="34"/>
      <c r="B32" s="34"/>
      <c r="C32" s="34"/>
      <c r="D32" s="34"/>
      <c r="E32" s="34"/>
      <c r="F32" s="34"/>
    </row>
    <row r="33" spans="1:9" ht="20.5" x14ac:dyDescent="0.45">
      <c r="A33" s="28" t="s">
        <v>65</v>
      </c>
      <c r="B33" s="34"/>
      <c r="C33" s="34"/>
      <c r="D33" s="34"/>
      <c r="E33" s="34"/>
      <c r="F33" s="34"/>
    </row>
    <row r="34" spans="1:9" ht="20.5" x14ac:dyDescent="0.45">
      <c r="A34" s="34" t="s">
        <v>124</v>
      </c>
      <c r="B34" s="34"/>
      <c r="C34" s="34"/>
      <c r="D34" s="34"/>
      <c r="E34" s="34"/>
      <c r="F34" s="34"/>
    </row>
    <row r="35" spans="1:9" ht="20.5" x14ac:dyDescent="0.45">
      <c r="A35" s="34"/>
      <c r="B35" s="34"/>
      <c r="C35" s="34"/>
      <c r="D35" s="34"/>
      <c r="E35" s="34"/>
      <c r="F35" s="34"/>
    </row>
    <row r="36" spans="1:9" ht="20.5" x14ac:dyDescent="0.45">
      <c r="A36" s="34" t="s">
        <v>125</v>
      </c>
      <c r="B36" s="34"/>
      <c r="C36" s="34"/>
      <c r="D36" s="34"/>
      <c r="E36" s="34"/>
      <c r="F36" s="34"/>
    </row>
    <row r="37" spans="1:9" ht="20.5" x14ac:dyDescent="0.45">
      <c r="A37" s="34"/>
      <c r="B37" s="34"/>
      <c r="C37" s="34"/>
      <c r="D37" s="34"/>
      <c r="E37" s="34"/>
      <c r="F37" s="34"/>
    </row>
    <row r="38" spans="1:9" ht="20.5" x14ac:dyDescent="0.45">
      <c r="A38" s="34" t="s">
        <v>126</v>
      </c>
      <c r="B38" s="34"/>
      <c r="C38" s="34"/>
      <c r="D38" s="34"/>
      <c r="E38" s="34"/>
      <c r="F38" s="34"/>
    </row>
    <row r="39" spans="1:9" ht="20.5" x14ac:dyDescent="0.45">
      <c r="A39" s="34"/>
      <c r="B39" s="34"/>
      <c r="C39" s="34"/>
      <c r="D39" s="34"/>
      <c r="E39" s="34"/>
      <c r="F39" s="34"/>
    </row>
    <row r="40" spans="1:9" ht="20.5" x14ac:dyDescent="0.45">
      <c r="A40" s="34" t="s">
        <v>127</v>
      </c>
      <c r="B40" s="34"/>
      <c r="C40" s="34"/>
      <c r="D40" s="34"/>
      <c r="E40" s="34"/>
      <c r="F40" s="34"/>
    </row>
    <row r="41" spans="1:9" ht="20.5" x14ac:dyDescent="0.45">
      <c r="A41" s="34"/>
      <c r="B41" s="34"/>
      <c r="C41" s="34"/>
      <c r="D41" s="34"/>
      <c r="E41" s="34"/>
      <c r="F41" s="34"/>
    </row>
    <row r="42" spans="1:9" ht="20.5" x14ac:dyDescent="0.45">
      <c r="A42" s="34" t="s">
        <v>128</v>
      </c>
      <c r="B42" s="34"/>
      <c r="C42" s="34"/>
      <c r="D42" s="34"/>
      <c r="E42" s="34"/>
      <c r="F42" s="34"/>
    </row>
    <row r="43" spans="1:9" ht="20.5" x14ac:dyDescent="0.45">
      <c r="A43" s="34"/>
      <c r="B43" s="34"/>
      <c r="C43" s="34"/>
      <c r="D43" s="34"/>
      <c r="E43" s="34"/>
      <c r="F43" s="34"/>
    </row>
    <row r="44" spans="1:9" ht="20.5" x14ac:dyDescent="0.45">
      <c r="A44" s="34" t="s">
        <v>129</v>
      </c>
      <c r="B44" s="34"/>
      <c r="C44" s="34"/>
      <c r="D44" s="34"/>
      <c r="E44" s="34"/>
      <c r="F44" s="34"/>
    </row>
    <row r="45" spans="1:9" ht="20.5" x14ac:dyDescent="0.45">
      <c r="A45" s="34"/>
      <c r="B45" s="34"/>
      <c r="C45" s="34"/>
      <c r="D45" s="34"/>
      <c r="E45" s="34"/>
      <c r="F45" s="34"/>
    </row>
    <row r="46" spans="1:9" ht="20.5" x14ac:dyDescent="0.45">
      <c r="A46" s="34" t="s">
        <v>130</v>
      </c>
      <c r="B46" s="34"/>
      <c r="C46" s="34"/>
      <c r="D46" s="34"/>
      <c r="E46" s="34"/>
      <c r="F46" s="34"/>
      <c r="G46" s="34" t="s">
        <v>81</v>
      </c>
    </row>
    <row r="47" spans="1:9" ht="20.5" x14ac:dyDescent="0.45">
      <c r="A47" s="34"/>
      <c r="B47" s="34"/>
      <c r="C47" s="34"/>
      <c r="D47" s="34"/>
      <c r="E47" s="34"/>
      <c r="F47" s="34"/>
    </row>
    <row r="48" spans="1:9" ht="20.5" x14ac:dyDescent="0.45">
      <c r="A48" s="34" t="s">
        <v>82</v>
      </c>
      <c r="B48" s="34"/>
      <c r="C48" s="34"/>
      <c r="D48" s="34"/>
      <c r="E48" s="34"/>
      <c r="F48" s="34"/>
      <c r="I48" s="3"/>
    </row>
    <row r="49" spans="1:23" ht="30.65" customHeight="1" x14ac:dyDescent="0.45">
      <c r="A49" s="34" t="s">
        <v>182</v>
      </c>
      <c r="B49" s="34"/>
      <c r="C49" s="34"/>
      <c r="E49" s="37"/>
      <c r="F49" s="37"/>
      <c r="G49" s="44" t="s">
        <v>62</v>
      </c>
      <c r="J49" s="11"/>
      <c r="K49" s="11"/>
      <c r="L49" s="11"/>
      <c r="M49" s="11"/>
      <c r="N49" s="11"/>
      <c r="O49" s="11"/>
      <c r="P49" s="12"/>
      <c r="R49" s="11"/>
      <c r="S49" s="11"/>
      <c r="T49" s="11"/>
      <c r="U49" s="11"/>
      <c r="V49" s="11"/>
      <c r="W49" s="11"/>
    </row>
    <row r="50" spans="1:23" ht="20" customHeight="1" x14ac:dyDescent="0.45">
      <c r="A50" s="34"/>
      <c r="B50" s="34"/>
      <c r="C50" s="34"/>
      <c r="E50" s="37"/>
      <c r="F50" s="37"/>
      <c r="G50" s="44"/>
      <c r="J50" s="11"/>
      <c r="K50" s="11"/>
      <c r="L50" s="11"/>
      <c r="M50" s="11"/>
      <c r="N50" s="11"/>
      <c r="O50" s="11"/>
      <c r="P50" s="12"/>
      <c r="R50" s="11"/>
      <c r="S50" s="11"/>
      <c r="T50" s="11"/>
      <c r="U50" s="11"/>
      <c r="V50" s="11"/>
      <c r="W50" s="11"/>
    </row>
    <row r="51" spans="1:23" ht="20.5" x14ac:dyDescent="0.45">
      <c r="A51" s="34" t="s">
        <v>183</v>
      </c>
      <c r="B51" s="38"/>
      <c r="C51" s="38"/>
      <c r="E51" s="38"/>
      <c r="F51" s="38"/>
      <c r="G51" s="44" t="s">
        <v>62</v>
      </c>
      <c r="J51" s="8"/>
      <c r="K51" s="8"/>
      <c r="L51" s="8"/>
      <c r="M51" s="8"/>
      <c r="N51" s="8"/>
      <c r="O51" s="8"/>
      <c r="P51" s="8"/>
    </row>
    <row r="52" spans="1:23" ht="20.5" x14ac:dyDescent="0.45">
      <c r="A52" s="34"/>
      <c r="B52" s="38"/>
      <c r="C52" s="38"/>
      <c r="E52" s="38"/>
      <c r="F52" s="38"/>
      <c r="G52" s="44"/>
      <c r="J52" s="8"/>
      <c r="K52" s="8"/>
      <c r="L52" s="8"/>
      <c r="M52" s="8"/>
      <c r="N52" s="8"/>
      <c r="O52" s="8"/>
      <c r="P52" s="8"/>
    </row>
    <row r="53" spans="1:23" ht="20.5" x14ac:dyDescent="0.45">
      <c r="A53" s="34" t="s">
        <v>184</v>
      </c>
      <c r="B53" s="39"/>
      <c r="C53" s="39"/>
      <c r="E53" s="39"/>
      <c r="F53" s="39"/>
      <c r="G53" s="44" t="s">
        <v>62</v>
      </c>
      <c r="J53" s="9"/>
      <c r="K53" s="9"/>
      <c r="L53" s="9"/>
      <c r="M53" s="9"/>
      <c r="N53" s="9"/>
      <c r="O53" s="9"/>
      <c r="P53" s="9"/>
    </row>
    <row r="54" spans="1:23" ht="20.5" x14ac:dyDescent="0.45">
      <c r="A54" s="34"/>
      <c r="B54" s="39"/>
      <c r="C54" s="39"/>
      <c r="E54" s="39"/>
      <c r="F54" s="39"/>
      <c r="G54" s="44"/>
      <c r="J54" s="9"/>
      <c r="K54" s="9"/>
      <c r="L54" s="9"/>
      <c r="M54" s="9"/>
      <c r="N54" s="9"/>
      <c r="O54" s="9"/>
      <c r="P54" s="9"/>
    </row>
    <row r="55" spans="1:23" ht="20.5" x14ac:dyDescent="0.45">
      <c r="A55" s="34" t="s">
        <v>185</v>
      </c>
      <c r="B55" s="38"/>
      <c r="C55" s="38"/>
      <c r="E55" s="38"/>
      <c r="F55" s="37"/>
      <c r="G55" s="44" t="s">
        <v>62</v>
      </c>
      <c r="J55" s="8"/>
      <c r="K55" s="8"/>
      <c r="L55" s="8"/>
      <c r="M55" s="8"/>
      <c r="N55" s="8"/>
      <c r="O55" s="8"/>
      <c r="P55" s="8"/>
    </row>
    <row r="56" spans="1:23" ht="20.5" x14ac:dyDescent="0.45">
      <c r="A56" s="34"/>
      <c r="B56" s="38"/>
      <c r="C56" s="38"/>
      <c r="E56" s="38"/>
      <c r="F56" s="37"/>
      <c r="G56" s="44"/>
      <c r="J56" s="8"/>
      <c r="K56" s="8"/>
      <c r="L56" s="8"/>
      <c r="M56" s="8"/>
      <c r="N56" s="8"/>
      <c r="O56" s="8"/>
      <c r="P56" s="8"/>
    </row>
    <row r="57" spans="1:23" ht="20.5" x14ac:dyDescent="0.45">
      <c r="A57" s="34" t="s">
        <v>186</v>
      </c>
      <c r="B57" s="39"/>
      <c r="C57" s="39"/>
      <c r="E57" s="39"/>
      <c r="F57" s="37"/>
      <c r="G57" s="44" t="s">
        <v>62</v>
      </c>
      <c r="J57" s="9"/>
      <c r="K57" s="9"/>
      <c r="L57" s="9"/>
      <c r="M57" s="9"/>
      <c r="N57" s="9"/>
      <c r="O57" s="9"/>
      <c r="P57" s="9"/>
    </row>
    <row r="58" spans="1:23" ht="20.5" x14ac:dyDescent="0.45">
      <c r="A58" s="34"/>
      <c r="B58" s="39"/>
      <c r="C58" s="39"/>
      <c r="E58" s="39"/>
      <c r="F58" s="37"/>
      <c r="G58" s="44"/>
      <c r="J58" s="9"/>
      <c r="K58" s="9"/>
      <c r="L58" s="9"/>
      <c r="M58" s="9"/>
      <c r="N58" s="9"/>
      <c r="O58" s="9"/>
      <c r="P58" s="9"/>
    </row>
    <row r="59" spans="1:23" ht="20.5" x14ac:dyDescent="0.45">
      <c r="A59" s="34" t="s">
        <v>131</v>
      </c>
      <c r="B59" s="38"/>
      <c r="C59" s="38"/>
      <c r="E59" s="38"/>
      <c r="F59" s="37"/>
      <c r="G59" s="44" t="s">
        <v>62</v>
      </c>
      <c r="J59" s="8"/>
      <c r="K59" s="8"/>
      <c r="L59" s="8"/>
      <c r="M59" s="8"/>
      <c r="N59" s="8"/>
      <c r="O59" s="8"/>
      <c r="P59" s="8"/>
    </row>
    <row r="60" spans="1:23" ht="20.5" x14ac:dyDescent="0.45">
      <c r="A60" s="34"/>
      <c r="B60" s="39"/>
      <c r="C60" s="39"/>
      <c r="D60" s="39"/>
      <c r="E60" s="39"/>
      <c r="G60" s="45" t="s">
        <v>63</v>
      </c>
      <c r="H60" s="9"/>
      <c r="J60" s="9"/>
      <c r="K60" s="9"/>
      <c r="L60" s="9"/>
      <c r="M60" s="9"/>
      <c r="N60" s="9"/>
      <c r="O60" s="9"/>
      <c r="P60" s="9"/>
    </row>
    <row r="61" spans="1:23" ht="20.5" x14ac:dyDescent="0.45">
      <c r="A61" s="34"/>
      <c r="B61" s="38"/>
      <c r="C61" s="38"/>
      <c r="D61" s="38"/>
      <c r="E61" s="38"/>
      <c r="G61" s="8"/>
      <c r="H61" s="8"/>
      <c r="J61" s="8"/>
      <c r="K61" s="8"/>
      <c r="L61" s="8"/>
      <c r="M61" s="8"/>
      <c r="N61" s="8"/>
      <c r="O61" s="8"/>
      <c r="P61" s="8"/>
    </row>
    <row r="62" spans="1:23" ht="20.5" x14ac:dyDescent="0.45">
      <c r="A62" s="34"/>
      <c r="B62" s="39"/>
      <c r="C62" s="39"/>
      <c r="D62" s="39"/>
      <c r="E62" s="39"/>
      <c r="F62" s="37"/>
      <c r="G62" s="9"/>
      <c r="H62" s="9"/>
      <c r="J62" s="9"/>
      <c r="K62" s="9"/>
      <c r="L62" s="9"/>
      <c r="M62" s="9"/>
      <c r="N62" s="9"/>
      <c r="O62" s="9"/>
      <c r="P62" s="9"/>
    </row>
    <row r="63" spans="1:23" ht="20.5" x14ac:dyDescent="0.45">
      <c r="A63" s="34"/>
      <c r="B63" s="40"/>
      <c r="C63" s="40"/>
      <c r="D63" s="40"/>
      <c r="E63" s="40"/>
      <c r="G63" s="29" t="s">
        <v>200</v>
      </c>
      <c r="H63" s="10"/>
      <c r="J63" s="10"/>
      <c r="K63" s="10"/>
      <c r="L63" s="10"/>
      <c r="M63" s="10"/>
      <c r="N63" s="10"/>
      <c r="O63" s="10"/>
      <c r="P63" s="10"/>
    </row>
    <row r="64" spans="1:23" ht="20.5" x14ac:dyDescent="0.45">
      <c r="A64" s="34"/>
      <c r="B64" s="34"/>
      <c r="D64" s="34"/>
      <c r="E64" s="34"/>
      <c r="G64" s="29" t="s">
        <v>195</v>
      </c>
    </row>
    <row r="65" spans="1:16" x14ac:dyDescent="0.35">
      <c r="A65" s="3"/>
      <c r="B65" s="11"/>
      <c r="C65" s="11"/>
      <c r="D65" s="11"/>
      <c r="E65" s="11"/>
      <c r="F65" s="11"/>
      <c r="G65" s="11"/>
      <c r="H65" s="12"/>
      <c r="I65" s="3"/>
      <c r="J65" s="11"/>
      <c r="K65" s="11"/>
      <c r="L65" s="11"/>
      <c r="M65" s="11"/>
      <c r="N65" s="11"/>
      <c r="O65" s="11"/>
      <c r="P65" s="12"/>
    </row>
    <row r="66" spans="1:16" x14ac:dyDescent="0.35">
      <c r="B66" s="13"/>
      <c r="C66" s="13"/>
      <c r="D66" s="13"/>
      <c r="E66" s="13"/>
      <c r="F66" s="13"/>
      <c r="G66" s="13"/>
      <c r="H66" s="13"/>
      <c r="J66" s="13"/>
      <c r="K66" s="13"/>
      <c r="L66" s="13"/>
      <c r="M66" s="13"/>
      <c r="N66" s="13"/>
      <c r="O66" s="13"/>
      <c r="P66" s="13"/>
    </row>
    <row r="67" spans="1:16" x14ac:dyDescent="0.35">
      <c r="B67" s="13"/>
      <c r="C67" s="13"/>
      <c r="D67" s="13"/>
      <c r="E67" s="13"/>
      <c r="F67" s="13"/>
      <c r="G67" s="13"/>
      <c r="H67" s="13"/>
      <c r="J67" s="13"/>
      <c r="K67" s="13"/>
      <c r="L67" s="13"/>
      <c r="M67" s="13"/>
      <c r="N67" s="13"/>
      <c r="O67" s="13"/>
      <c r="P67" s="13"/>
    </row>
    <row r="68" spans="1:16" x14ac:dyDescent="0.35">
      <c r="B68" s="13"/>
      <c r="C68" s="13"/>
      <c r="D68" s="13"/>
      <c r="E68" s="13"/>
      <c r="J68" s="13"/>
      <c r="K68" s="13"/>
      <c r="L68" s="13"/>
      <c r="M68" s="13"/>
      <c r="N68" s="13"/>
      <c r="O68" s="13"/>
      <c r="P68" s="13"/>
    </row>
    <row r="69" spans="1:16" x14ac:dyDescent="0.35">
      <c r="B69" s="13"/>
      <c r="C69" s="13"/>
      <c r="D69" s="13"/>
      <c r="E69" s="13"/>
      <c r="J69" s="13"/>
      <c r="K69" s="13"/>
      <c r="L69" s="13"/>
      <c r="M69" s="13"/>
      <c r="N69" s="13"/>
      <c r="O69" s="13"/>
      <c r="P69" s="13"/>
    </row>
    <row r="71" spans="1:16" x14ac:dyDescent="0.35">
      <c r="A71" s="22"/>
      <c r="B71" s="11"/>
      <c r="C71" s="11"/>
      <c r="D71" s="11"/>
      <c r="E71" s="11"/>
      <c r="F71" s="11"/>
      <c r="G71" s="11"/>
    </row>
    <row r="72" spans="1:16" x14ac:dyDescent="0.35">
      <c r="B72" s="8"/>
      <c r="C72" s="8"/>
      <c r="D72" s="8"/>
      <c r="E72" s="8"/>
      <c r="F72" s="8"/>
      <c r="G72" s="8"/>
    </row>
    <row r="73" spans="1:16" x14ac:dyDescent="0.35">
      <c r="B73" s="8"/>
      <c r="C73" s="8"/>
      <c r="D73" s="8"/>
      <c r="E73" s="8"/>
      <c r="F73" s="8"/>
      <c r="G73" s="8"/>
    </row>
    <row r="74" spans="1:16" x14ac:dyDescent="0.35">
      <c r="B74" s="8"/>
      <c r="C74" s="8"/>
      <c r="D74" s="8"/>
      <c r="E74" s="8"/>
      <c r="F74" s="8"/>
      <c r="G74" s="8"/>
    </row>
    <row r="75" spans="1:16" x14ac:dyDescent="0.35">
      <c r="B75" s="8"/>
      <c r="C75" s="8"/>
      <c r="D75" s="8"/>
      <c r="E75" s="8"/>
      <c r="F75" s="8"/>
      <c r="G75" s="8"/>
    </row>
    <row r="76" spans="1:16" x14ac:dyDescent="0.35">
      <c r="A76" s="3"/>
      <c r="B76" s="11"/>
      <c r="C76" s="11"/>
      <c r="D76" s="11"/>
      <c r="E76" s="11"/>
      <c r="F76" s="11"/>
      <c r="G76" s="11"/>
      <c r="I76" s="3"/>
    </row>
    <row r="77" spans="1:16" x14ac:dyDescent="0.35">
      <c r="B77" s="2"/>
      <c r="C77" s="2"/>
      <c r="D77" s="2"/>
      <c r="E77" s="2"/>
      <c r="F77" s="2"/>
      <c r="G77" s="2"/>
      <c r="J77" s="11"/>
      <c r="K77" s="11"/>
      <c r="L77" s="11"/>
      <c r="M77" s="11"/>
      <c r="N77" s="11"/>
      <c r="O77" s="11"/>
    </row>
    <row r="78" spans="1:16" x14ac:dyDescent="0.35">
      <c r="B78" s="2"/>
      <c r="C78" s="2"/>
      <c r="D78" s="2"/>
      <c r="E78" s="2"/>
      <c r="F78" s="2"/>
      <c r="G78" s="2"/>
      <c r="J78" s="8"/>
      <c r="K78" s="8"/>
      <c r="L78" s="8"/>
      <c r="M78" s="8"/>
      <c r="N78" s="8"/>
      <c r="O78" s="8"/>
    </row>
    <row r="79" spans="1:16" x14ac:dyDescent="0.35">
      <c r="B79" s="2"/>
      <c r="C79" s="2"/>
      <c r="D79" s="2"/>
      <c r="E79" s="2"/>
      <c r="F79" s="2"/>
      <c r="G79" s="2"/>
      <c r="J79" s="8"/>
      <c r="K79" s="8"/>
      <c r="L79" s="8"/>
      <c r="M79" s="8"/>
      <c r="N79" s="8"/>
      <c r="O79" s="8"/>
    </row>
    <row r="80" spans="1:16" x14ac:dyDescent="0.35">
      <c r="J80" s="8"/>
      <c r="K80" s="8"/>
      <c r="L80" s="8"/>
      <c r="M80" s="8"/>
      <c r="N80" s="8"/>
      <c r="O80" s="8"/>
    </row>
    <row r="81" spans="1:15" x14ac:dyDescent="0.35">
      <c r="A81" s="3"/>
      <c r="B81" s="11"/>
      <c r="C81" s="11"/>
      <c r="D81" s="11"/>
      <c r="E81" s="11"/>
      <c r="F81" s="11"/>
      <c r="G81" s="11"/>
      <c r="H81" s="12"/>
      <c r="J81" s="8"/>
      <c r="K81" s="8"/>
      <c r="L81" s="8"/>
      <c r="M81" s="8"/>
      <c r="N81" s="8"/>
      <c r="O81" s="8"/>
    </row>
    <row r="84" spans="1:15" x14ac:dyDescent="0.35">
      <c r="B84" s="14"/>
      <c r="C84" s="14"/>
      <c r="D84" s="14"/>
      <c r="E84" s="14"/>
      <c r="F84" s="14"/>
      <c r="G84" s="14"/>
    </row>
    <row r="85" spans="1:15" x14ac:dyDescent="0.35">
      <c r="C85" s="14"/>
      <c r="D85" s="14"/>
      <c r="E85" s="14"/>
      <c r="F85" s="14"/>
      <c r="G85" s="14"/>
    </row>
    <row r="86" spans="1:15" ht="17" x14ac:dyDescent="0.5">
      <c r="B86" s="15"/>
      <c r="C86" s="15"/>
      <c r="D86" s="15"/>
      <c r="E86" s="15"/>
      <c r="F86" s="15"/>
      <c r="G86" s="15"/>
    </row>
    <row r="87" spans="1:15" ht="17" x14ac:dyDescent="0.5">
      <c r="B87" s="15"/>
      <c r="C87" s="15"/>
      <c r="D87" s="15"/>
      <c r="E87" s="15"/>
      <c r="F87" s="15"/>
      <c r="G87" s="15"/>
    </row>
    <row r="88" spans="1:15" x14ac:dyDescent="0.35">
      <c r="B88" s="14"/>
      <c r="C88" s="14"/>
      <c r="D88" s="14"/>
      <c r="E88" s="14"/>
      <c r="F88" s="14"/>
      <c r="G88" s="14"/>
    </row>
    <row r="89" spans="1:15" ht="17" x14ac:dyDescent="0.5">
      <c r="B89" s="16"/>
      <c r="C89" s="16"/>
      <c r="D89" s="16"/>
      <c r="E89" s="16"/>
      <c r="F89" s="16"/>
      <c r="G89" s="16"/>
    </row>
    <row r="91" spans="1:15" x14ac:dyDescent="0.35">
      <c r="B91" s="14"/>
      <c r="C91" s="14"/>
      <c r="D91" s="14"/>
      <c r="E91" s="14"/>
      <c r="F91" s="14"/>
      <c r="G91" s="14"/>
    </row>
    <row r="92" spans="1:15" x14ac:dyDescent="0.35">
      <c r="B92" s="14"/>
      <c r="C92" s="14"/>
      <c r="D92" s="14"/>
      <c r="E92" s="14"/>
      <c r="F92" s="14"/>
      <c r="G92" s="14"/>
    </row>
    <row r="93" spans="1:15" ht="17" x14ac:dyDescent="0.5">
      <c r="B93" s="16"/>
      <c r="C93" s="16"/>
      <c r="D93" s="16"/>
      <c r="E93" s="16"/>
      <c r="F93" s="16"/>
      <c r="G93" s="16"/>
    </row>
    <row r="95" spans="1:15" x14ac:dyDescent="0.35">
      <c r="B95" s="14"/>
      <c r="C95" s="14"/>
      <c r="D95" s="14"/>
      <c r="E95" s="14"/>
      <c r="F95" s="14"/>
      <c r="G95" s="14"/>
    </row>
    <row r="96" spans="1:15" x14ac:dyDescent="0.35">
      <c r="B96" s="14"/>
      <c r="C96" s="14"/>
      <c r="D96" s="14"/>
      <c r="E96" s="14"/>
      <c r="F96" s="14"/>
      <c r="G96" s="14"/>
    </row>
    <row r="97" spans="2:15" ht="17" x14ac:dyDescent="0.5">
      <c r="B97" s="16"/>
      <c r="C97" s="16"/>
      <c r="D97" s="16"/>
      <c r="E97" s="16"/>
      <c r="F97" s="16"/>
      <c r="G97" s="16"/>
    </row>
    <row r="100" spans="2:15" x14ac:dyDescent="0.35">
      <c r="I100" s="3"/>
    </row>
    <row r="101" spans="2:15" x14ac:dyDescent="0.35">
      <c r="J101" s="11"/>
      <c r="K101" s="11"/>
      <c r="L101" s="11"/>
      <c r="M101" s="11"/>
      <c r="N101" s="11"/>
      <c r="O101" s="11"/>
    </row>
    <row r="102" spans="2:15" x14ac:dyDescent="0.35">
      <c r="J102" s="2"/>
      <c r="K102" s="2"/>
      <c r="L102" s="2"/>
      <c r="M102" s="2"/>
      <c r="N102" s="2"/>
      <c r="O102" s="2"/>
    </row>
    <row r="103" spans="2:15" x14ac:dyDescent="0.35">
      <c r="J103" s="2"/>
      <c r="K103" s="2"/>
      <c r="L103" s="2"/>
      <c r="M103" s="2"/>
      <c r="N103" s="2"/>
      <c r="O103" s="2"/>
    </row>
    <row r="104" spans="2:15" x14ac:dyDescent="0.35">
      <c r="J104" s="2"/>
      <c r="K104" s="2"/>
      <c r="L104" s="2"/>
      <c r="M104" s="2"/>
      <c r="N104" s="2"/>
      <c r="O104" s="2"/>
    </row>
  </sheetData>
  <pageMargins left="0.7" right="0.7" top="0.75" bottom="0.75" header="0.3" footer="0.3"/>
  <pageSetup paperSize="9" scale="51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'Question 22'!J53:O53</xm:f>
              <xm:sqref>Q53</xm:sqref>
            </x14:sparkline>
            <x14:sparkline>
              <xm:f>'Question 22'!J54:O54</xm:f>
              <xm:sqref>Q54</xm:sqref>
            </x14:sparkline>
            <x14:sparkline>
              <xm:f>'Question 22'!J55:O55</xm:f>
              <xm:sqref>Q55</xm:sqref>
            </x14:sparkline>
            <x14:sparkline>
              <xm:f>'Question 22'!J56:O56</xm:f>
              <xm:sqref>Q56</xm:sqref>
            </x14:sparkline>
            <x14:sparkline>
              <xm:f>'Question 22'!J57:O57</xm:f>
              <xm:sqref>Q57</xm:sqref>
            </x14:sparkline>
            <x14:sparkline>
              <xm:f>'Question 22'!J58:O58</xm:f>
              <xm:sqref>Q58</xm:sqref>
            </x14:sparkline>
            <x14:sparkline>
              <xm:f>'Question 22'!J59:O59</xm:f>
              <xm:sqref>Q59</xm:sqref>
            </x14:sparkline>
            <x14:sparkline>
              <xm:f>'Question 22'!J60:O60</xm:f>
              <xm:sqref>Q60</xm:sqref>
            </x14:sparkline>
            <x14:sparkline>
              <xm:f>'Question 22'!J61:O61</xm:f>
              <xm:sqref>Q61</xm:sqref>
            </x14:sparkline>
            <x14:sparkline>
              <xm:f>'Question 22'!J62:O62</xm:f>
              <xm:sqref>Q62</xm:sqref>
            </x14:sparkline>
            <x14:sparkline>
              <xm:f>'Question 22'!J63:O63</xm:f>
              <xm:sqref>Q63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'Question 22'!J51:O51</xm:f>
              <xm:sqref>Q51</xm:sqref>
            </x14:sparkline>
            <x14:sparkline>
              <xm:f>'Question 22'!J52:O52</xm:f>
              <xm:sqref>Q52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topLeftCell="A13" zoomScale="60" zoomScaleNormal="100" workbookViewId="0">
      <selection activeCell="I27" sqref="I27"/>
    </sheetView>
  </sheetViews>
  <sheetFormatPr defaultColWidth="9.1796875" defaultRowHeight="14" x14ac:dyDescent="0.3"/>
  <cols>
    <col min="1" max="1" width="16.26953125" style="6" customWidth="1"/>
    <col min="2" max="2" width="17" style="6" customWidth="1"/>
    <col min="3" max="3" width="21.453125" style="6" bestFit="1" customWidth="1"/>
    <col min="4" max="4" width="24.453125" style="6" customWidth="1"/>
    <col min="5" max="5" width="9.1796875" style="6"/>
    <col min="6" max="6" width="12.7265625" style="6" customWidth="1"/>
    <col min="7" max="7" width="17.1796875" style="6" customWidth="1"/>
    <col min="8" max="8" width="19" style="6" customWidth="1"/>
    <col min="9" max="9" width="23.54296875" style="6" customWidth="1"/>
    <col min="10" max="10" width="18.81640625" style="6" customWidth="1"/>
    <col min="11" max="11" width="14.54296875" style="6" customWidth="1"/>
    <col min="12" max="12" width="16.54296875" style="6" customWidth="1"/>
    <col min="13" max="13" width="15.26953125" style="6" customWidth="1"/>
    <col min="14" max="16384" width="9.1796875" style="6"/>
  </cols>
  <sheetData>
    <row r="1" spans="1:10" ht="20.5" x14ac:dyDescent="0.45">
      <c r="A1" s="28" t="s">
        <v>132</v>
      </c>
      <c r="B1" s="34"/>
      <c r="C1" s="34"/>
      <c r="D1" s="34"/>
      <c r="E1" s="34"/>
      <c r="F1" s="34"/>
    </row>
    <row r="2" spans="1:10" ht="20.5" x14ac:dyDescent="0.45">
      <c r="A2" s="34" t="s">
        <v>133</v>
      </c>
      <c r="B2" s="34"/>
      <c r="C2" s="34"/>
      <c r="D2" s="34"/>
      <c r="E2" s="34"/>
      <c r="F2" s="34"/>
    </row>
    <row r="3" spans="1:10" ht="20.5" x14ac:dyDescent="0.45">
      <c r="A3" s="34"/>
      <c r="B3" s="34"/>
      <c r="C3" s="34"/>
      <c r="D3" s="34"/>
      <c r="E3" s="34"/>
      <c r="F3" s="34"/>
    </row>
    <row r="4" spans="1:10" ht="20.5" x14ac:dyDescent="0.45">
      <c r="A4" s="34" t="s">
        <v>134</v>
      </c>
      <c r="B4" s="34"/>
      <c r="C4" s="34"/>
      <c r="D4" s="34"/>
      <c r="E4" s="34"/>
      <c r="F4" s="34"/>
      <c r="H4" s="7"/>
    </row>
    <row r="5" spans="1:10" ht="20.5" x14ac:dyDescent="0.45">
      <c r="A5" s="34"/>
      <c r="B5" s="34"/>
      <c r="C5" s="24" t="s">
        <v>207</v>
      </c>
      <c r="D5" s="34"/>
      <c r="E5" s="34"/>
      <c r="F5" s="34"/>
      <c r="H5" s="7"/>
    </row>
    <row r="6" spans="1:10" ht="20.5" x14ac:dyDescent="0.45">
      <c r="A6" s="34" t="s">
        <v>105</v>
      </c>
      <c r="B6" s="34"/>
      <c r="C6" s="38">
        <v>10000</v>
      </c>
      <c r="D6" s="34"/>
      <c r="E6" s="34"/>
      <c r="F6" s="34"/>
      <c r="H6" s="7"/>
    </row>
    <row r="7" spans="1:10" ht="20.5" x14ac:dyDescent="0.45">
      <c r="A7" s="34" t="s">
        <v>106</v>
      </c>
      <c r="B7" s="34"/>
      <c r="C7" s="38">
        <v>5000</v>
      </c>
      <c r="D7" s="34"/>
      <c r="E7" s="34"/>
      <c r="F7" s="34"/>
    </row>
    <row r="8" spans="1:10" ht="20.5" x14ac:dyDescent="0.45">
      <c r="A8" s="34" t="s">
        <v>107</v>
      </c>
      <c r="B8" s="34"/>
      <c r="C8" s="38">
        <v>50000000</v>
      </c>
      <c r="D8" s="34"/>
      <c r="E8" s="34"/>
      <c r="F8" s="28"/>
      <c r="G8" s="5"/>
      <c r="H8" s="5"/>
      <c r="I8" s="5"/>
      <c r="J8" s="5"/>
    </row>
    <row r="9" spans="1:10" ht="20.5" x14ac:dyDescent="0.45">
      <c r="A9" s="34"/>
      <c r="B9" s="34"/>
      <c r="C9" s="46"/>
      <c r="D9" s="34"/>
      <c r="E9" s="34"/>
      <c r="F9" s="28"/>
      <c r="G9" s="5"/>
      <c r="H9" s="5"/>
      <c r="I9" s="5"/>
      <c r="J9" s="5"/>
    </row>
    <row r="10" spans="1:10" ht="20.5" x14ac:dyDescent="0.45">
      <c r="A10" s="28" t="s">
        <v>65</v>
      </c>
      <c r="B10" s="34"/>
      <c r="C10" s="34"/>
      <c r="D10" s="34"/>
      <c r="E10" s="34"/>
      <c r="F10" s="28"/>
      <c r="G10" s="5"/>
      <c r="H10" s="5"/>
      <c r="I10" s="5"/>
      <c r="J10" s="5"/>
    </row>
    <row r="11" spans="1:10" ht="20.5" x14ac:dyDescent="0.45">
      <c r="A11" s="34" t="s">
        <v>135</v>
      </c>
      <c r="B11" s="34"/>
      <c r="C11" s="34"/>
      <c r="D11" s="34"/>
      <c r="E11" s="34"/>
      <c r="F11" s="38"/>
      <c r="G11" s="4"/>
      <c r="H11" s="4"/>
      <c r="I11" s="7"/>
      <c r="J11" s="7"/>
    </row>
    <row r="12" spans="1:10" ht="20.5" x14ac:dyDescent="0.45">
      <c r="A12" s="34" t="s">
        <v>136</v>
      </c>
      <c r="B12" s="34"/>
      <c r="C12" s="34"/>
      <c r="D12" s="34"/>
      <c r="E12" s="34"/>
      <c r="F12" s="38"/>
      <c r="G12" s="4"/>
      <c r="I12" s="47" t="s">
        <v>84</v>
      </c>
      <c r="J12" s="7"/>
    </row>
    <row r="13" spans="1:10" ht="20.5" x14ac:dyDescent="0.45">
      <c r="A13" s="34"/>
      <c r="B13" s="34"/>
      <c r="C13" s="34"/>
      <c r="D13" s="34"/>
      <c r="E13" s="34"/>
      <c r="F13" s="38"/>
      <c r="G13" s="4"/>
      <c r="H13" s="4"/>
      <c r="I13" s="7"/>
      <c r="J13" s="7"/>
    </row>
    <row r="14" spans="1:10" ht="20.5" x14ac:dyDescent="0.45">
      <c r="A14" s="34" t="s">
        <v>137</v>
      </c>
      <c r="B14" s="34"/>
      <c r="C14" s="34"/>
      <c r="D14" s="34"/>
      <c r="E14" s="34"/>
      <c r="F14" s="38"/>
      <c r="G14" s="4"/>
      <c r="H14" s="4"/>
      <c r="I14" s="7"/>
      <c r="J14" s="7"/>
    </row>
    <row r="15" spans="1:10" ht="20.5" x14ac:dyDescent="0.45">
      <c r="A15" s="34" t="s">
        <v>85</v>
      </c>
      <c r="B15" s="34"/>
      <c r="C15" s="34"/>
      <c r="D15" s="34"/>
      <c r="E15" s="34"/>
      <c r="F15" s="38"/>
      <c r="G15" s="4"/>
      <c r="I15" s="47" t="s">
        <v>84</v>
      </c>
      <c r="J15" s="7"/>
    </row>
    <row r="16" spans="1:10" ht="20.5" x14ac:dyDescent="0.45">
      <c r="A16" s="34"/>
      <c r="B16" s="34"/>
      <c r="C16" s="34"/>
      <c r="D16" s="34"/>
      <c r="E16" s="34"/>
      <c r="F16" s="38"/>
      <c r="G16" s="4"/>
      <c r="H16" s="4"/>
      <c r="I16" s="7"/>
      <c r="J16" s="7"/>
    </row>
    <row r="17" spans="1:10" ht="20.5" x14ac:dyDescent="0.45">
      <c r="A17" s="34" t="s">
        <v>206</v>
      </c>
      <c r="B17" s="34"/>
      <c r="C17" s="34"/>
      <c r="D17" s="34"/>
      <c r="E17" s="34"/>
      <c r="F17" s="38"/>
      <c r="G17" s="4"/>
      <c r="H17" s="4"/>
      <c r="I17" s="7"/>
      <c r="J17" s="7"/>
    </row>
    <row r="18" spans="1:10" ht="20.5" x14ac:dyDescent="0.45">
      <c r="A18" s="34" t="s">
        <v>205</v>
      </c>
      <c r="B18" s="34"/>
      <c r="C18" s="34"/>
      <c r="D18" s="34"/>
      <c r="E18" s="34"/>
      <c r="F18" s="38"/>
      <c r="G18" s="4"/>
      <c r="H18" s="4"/>
      <c r="I18" s="7"/>
      <c r="J18" s="7"/>
    </row>
    <row r="19" spans="1:10" ht="20.5" x14ac:dyDescent="0.45">
      <c r="A19" s="34" t="s">
        <v>138</v>
      </c>
      <c r="B19" s="34"/>
      <c r="C19" s="34"/>
      <c r="D19" s="34"/>
      <c r="E19" s="34"/>
      <c r="I19" s="35" t="s">
        <v>83</v>
      </c>
      <c r="J19" s="7"/>
    </row>
    <row r="20" spans="1:10" ht="20.5" x14ac:dyDescent="0.45">
      <c r="A20" s="34"/>
      <c r="B20" s="34"/>
      <c r="C20" s="34"/>
      <c r="D20" s="34"/>
      <c r="E20" s="34"/>
      <c r="F20" s="38"/>
      <c r="I20" s="33" t="s">
        <v>63</v>
      </c>
      <c r="J20" s="7"/>
    </row>
    <row r="21" spans="1:10" ht="20.5" x14ac:dyDescent="0.45">
      <c r="A21" s="34"/>
      <c r="B21" s="34"/>
      <c r="C21" s="34"/>
      <c r="E21" s="34"/>
      <c r="F21" s="38"/>
      <c r="I21" s="7"/>
      <c r="J21" s="7"/>
    </row>
    <row r="22" spans="1:10" ht="20.5" x14ac:dyDescent="0.45">
      <c r="A22" s="34"/>
      <c r="B22" s="34"/>
      <c r="C22" s="34"/>
      <c r="D22" s="34"/>
      <c r="E22" s="34"/>
      <c r="F22" s="38"/>
      <c r="G22" s="4"/>
      <c r="H22" s="4"/>
      <c r="J22" s="7"/>
    </row>
    <row r="23" spans="1:10" x14ac:dyDescent="0.3">
      <c r="F23" s="18"/>
      <c r="G23" s="4"/>
      <c r="H23" s="4"/>
      <c r="J23" s="7"/>
    </row>
    <row r="24" spans="1:10" x14ac:dyDescent="0.3">
      <c r="F24" s="18"/>
      <c r="G24" s="4"/>
      <c r="H24" s="4"/>
      <c r="I24" s="7"/>
      <c r="J24" s="7"/>
    </row>
    <row r="25" spans="1:10" x14ac:dyDescent="0.3">
      <c r="F25" s="18"/>
      <c r="G25" s="4"/>
      <c r="H25" s="4"/>
      <c r="I25" s="7"/>
      <c r="J25" s="7"/>
    </row>
    <row r="26" spans="1:10" x14ac:dyDescent="0.3">
      <c r="F26" s="18"/>
      <c r="G26" s="4"/>
      <c r="H26" s="4"/>
      <c r="I26" s="7"/>
      <c r="J26" s="7"/>
    </row>
    <row r="27" spans="1:10" x14ac:dyDescent="0.3">
      <c r="F27" s="18"/>
      <c r="G27" s="4"/>
      <c r="H27" s="4"/>
      <c r="I27" s="7"/>
      <c r="J27" s="7"/>
    </row>
    <row r="28" spans="1:10" x14ac:dyDescent="0.3">
      <c r="F28" s="18"/>
      <c r="G28" s="4"/>
      <c r="H28" s="4"/>
      <c r="I28" s="7"/>
      <c r="J28" s="7"/>
    </row>
    <row r="29" spans="1:10" x14ac:dyDescent="0.3">
      <c r="F29" s="18"/>
      <c r="G29" s="4"/>
      <c r="H29" s="4"/>
      <c r="I29" s="7"/>
      <c r="J29" s="7"/>
    </row>
    <row r="30" spans="1:10" ht="20" x14ac:dyDescent="0.4">
      <c r="I30" s="29" t="s">
        <v>202</v>
      </c>
    </row>
    <row r="31" spans="1:10" ht="20" x14ac:dyDescent="0.4">
      <c r="I31" s="29" t="s">
        <v>195</v>
      </c>
    </row>
    <row r="34" spans="6:11" x14ac:dyDescent="0.3">
      <c r="F34" s="5"/>
      <c r="G34" s="5"/>
      <c r="H34" s="5"/>
      <c r="I34" s="5"/>
      <c r="J34" s="5"/>
      <c r="K34" s="5"/>
    </row>
    <row r="35" spans="6:11" x14ac:dyDescent="0.3">
      <c r="F35" s="5"/>
      <c r="G35" s="5"/>
      <c r="H35" s="5"/>
      <c r="I35" s="5"/>
      <c r="J35" s="5"/>
      <c r="K35" s="5"/>
    </row>
    <row r="36" spans="6:11" x14ac:dyDescent="0.3">
      <c r="F36" s="18"/>
      <c r="G36" s="4"/>
      <c r="H36" s="7"/>
      <c r="I36" s="7"/>
      <c r="J36" s="7"/>
    </row>
    <row r="37" spans="6:11" x14ac:dyDescent="0.3">
      <c r="F37" s="18"/>
      <c r="G37" s="4"/>
      <c r="H37" s="7"/>
      <c r="I37" s="7"/>
      <c r="J37" s="7"/>
    </row>
    <row r="38" spans="6:11" x14ac:dyDescent="0.3">
      <c r="F38" s="18"/>
      <c r="G38" s="4"/>
      <c r="H38" s="7"/>
      <c r="I38" s="7"/>
      <c r="J38" s="7"/>
    </row>
    <row r="39" spans="6:11" x14ac:dyDescent="0.3">
      <c r="F39" s="18"/>
      <c r="G39" s="4"/>
      <c r="H39" s="7"/>
      <c r="I39" s="7"/>
      <c r="J39" s="7"/>
    </row>
    <row r="40" spans="6:11" x14ac:dyDescent="0.3">
      <c r="F40" s="18"/>
      <c r="G40" s="4"/>
      <c r="H40" s="7"/>
      <c r="I40" s="7"/>
      <c r="J40" s="7"/>
    </row>
    <row r="41" spans="6:11" x14ac:dyDescent="0.3">
      <c r="F41" s="18"/>
      <c r="G41" s="4"/>
      <c r="H41" s="7"/>
      <c r="I41" s="7"/>
      <c r="J41" s="7"/>
    </row>
    <row r="42" spans="6:11" x14ac:dyDescent="0.3">
      <c r="F42" s="18"/>
      <c r="G42" s="4"/>
      <c r="H42" s="7"/>
      <c r="I42" s="7"/>
      <c r="J42" s="7"/>
    </row>
    <row r="43" spans="6:11" x14ac:dyDescent="0.3">
      <c r="F43" s="18"/>
      <c r="G43" s="4"/>
      <c r="H43" s="7"/>
      <c r="I43" s="7"/>
      <c r="J43" s="7"/>
    </row>
    <row r="44" spans="6:11" x14ac:dyDescent="0.3">
      <c r="F44" s="18"/>
      <c r="G44" s="4"/>
      <c r="H44" s="7"/>
      <c r="I44" s="7"/>
      <c r="J44" s="7"/>
    </row>
    <row r="45" spans="6:11" x14ac:dyDescent="0.3">
      <c r="F45" s="18"/>
      <c r="G45" s="4"/>
      <c r="H45" s="7"/>
      <c r="I45" s="7"/>
      <c r="J45" s="7"/>
    </row>
    <row r="46" spans="6:11" x14ac:dyDescent="0.3">
      <c r="F46" s="18"/>
      <c r="G46" s="4"/>
      <c r="H46" s="7"/>
      <c r="I46" s="7"/>
      <c r="J46" s="7"/>
    </row>
    <row r="47" spans="6:11" x14ac:dyDescent="0.3">
      <c r="F47" s="18"/>
      <c r="G47" s="4"/>
      <c r="H47" s="7"/>
      <c r="I47" s="7"/>
      <c r="J47" s="7"/>
    </row>
    <row r="48" spans="6:11" x14ac:dyDescent="0.3">
      <c r="F48" s="18"/>
      <c r="G48" s="4"/>
      <c r="H48" s="7"/>
      <c r="I48" s="7"/>
      <c r="J48" s="7"/>
    </row>
    <row r="49" spans="6:12" x14ac:dyDescent="0.3">
      <c r="F49" s="18"/>
      <c r="G49" s="4"/>
      <c r="H49" s="7"/>
      <c r="I49" s="7"/>
      <c r="J49" s="7"/>
    </row>
    <row r="50" spans="6:12" x14ac:dyDescent="0.3">
      <c r="F50" s="18"/>
      <c r="G50" s="4"/>
      <c r="H50" s="7"/>
      <c r="I50" s="7"/>
      <c r="J50" s="7"/>
    </row>
    <row r="51" spans="6:12" x14ac:dyDescent="0.3">
      <c r="F51" s="18"/>
      <c r="G51" s="4"/>
      <c r="H51" s="7"/>
      <c r="I51" s="7"/>
      <c r="J51" s="7"/>
    </row>
    <row r="52" spans="6:12" x14ac:dyDescent="0.3">
      <c r="F52" s="18"/>
      <c r="G52" s="4"/>
      <c r="H52" s="7"/>
      <c r="I52" s="7"/>
      <c r="J52" s="7"/>
    </row>
    <row r="53" spans="6:12" x14ac:dyDescent="0.3">
      <c r="F53" s="18"/>
      <c r="G53" s="4"/>
      <c r="H53" s="7"/>
      <c r="I53" s="7"/>
      <c r="J53" s="7"/>
    </row>
    <row r="54" spans="6:12" x14ac:dyDescent="0.3">
      <c r="F54" s="18"/>
      <c r="G54" s="4"/>
      <c r="H54" s="7"/>
      <c r="I54" s="7"/>
      <c r="J54" s="7"/>
    </row>
    <row r="55" spans="6:12" x14ac:dyDescent="0.3">
      <c r="F55" s="18"/>
      <c r="G55" s="4"/>
      <c r="H55" s="7"/>
      <c r="I55" s="7"/>
      <c r="J55" s="7"/>
    </row>
    <row r="62" spans="6:12" x14ac:dyDescent="0.3">
      <c r="F62" s="20"/>
      <c r="G62" s="17"/>
      <c r="H62" s="17"/>
      <c r="I62" s="21"/>
      <c r="J62" s="17"/>
      <c r="K62" s="17"/>
      <c r="L62" s="17"/>
    </row>
    <row r="63" spans="6:12" x14ac:dyDescent="0.3">
      <c r="F63" s="18"/>
      <c r="G63" s="19"/>
      <c r="H63" s="4"/>
      <c r="I63" s="4"/>
      <c r="J63" s="7"/>
      <c r="K63" s="7"/>
      <c r="L63" s="7"/>
    </row>
    <row r="64" spans="6:12" x14ac:dyDescent="0.3">
      <c r="F64" s="18"/>
      <c r="G64" s="19"/>
      <c r="H64" s="4"/>
      <c r="I64" s="4"/>
      <c r="J64" s="7"/>
      <c r="K64" s="7"/>
      <c r="L64" s="7"/>
    </row>
    <row r="65" spans="6:12" x14ac:dyDescent="0.3">
      <c r="F65" s="18"/>
      <c r="G65" s="19"/>
      <c r="H65" s="4"/>
      <c r="I65" s="4"/>
      <c r="J65" s="7"/>
      <c r="K65" s="7"/>
      <c r="L65" s="7"/>
    </row>
    <row r="66" spans="6:12" x14ac:dyDescent="0.3">
      <c r="F66" s="18"/>
      <c r="G66" s="19"/>
      <c r="H66" s="4"/>
      <c r="I66" s="4"/>
      <c r="J66" s="7"/>
      <c r="K66" s="7"/>
      <c r="L66" s="7"/>
    </row>
    <row r="67" spans="6:12" x14ac:dyDescent="0.3">
      <c r="F67" s="18"/>
      <c r="G67" s="19"/>
      <c r="H67" s="4"/>
      <c r="I67" s="4"/>
      <c r="J67" s="7"/>
      <c r="K67" s="7"/>
      <c r="L67" s="7"/>
    </row>
    <row r="68" spans="6:12" x14ac:dyDescent="0.3">
      <c r="F68" s="18"/>
      <c r="G68" s="19"/>
      <c r="H68" s="4"/>
      <c r="I68" s="4"/>
      <c r="J68" s="7"/>
      <c r="K68" s="7"/>
      <c r="L68" s="7"/>
    </row>
    <row r="69" spans="6:12" x14ac:dyDescent="0.3">
      <c r="F69" s="18"/>
      <c r="G69" s="19"/>
      <c r="H69" s="4"/>
      <c r="I69" s="4"/>
      <c r="J69" s="7"/>
      <c r="K69" s="7"/>
      <c r="L69" s="7"/>
    </row>
    <row r="70" spans="6:12" x14ac:dyDescent="0.3">
      <c r="F70" s="18"/>
      <c r="G70" s="19"/>
      <c r="H70" s="4"/>
      <c r="I70" s="4"/>
      <c r="J70" s="7"/>
      <c r="K70" s="7"/>
      <c r="L70" s="7"/>
    </row>
    <row r="71" spans="6:12" x14ac:dyDescent="0.3">
      <c r="F71" s="18"/>
      <c r="G71" s="19"/>
      <c r="H71" s="4"/>
      <c r="I71" s="4"/>
      <c r="J71" s="7"/>
      <c r="K71" s="7"/>
      <c r="L71" s="7"/>
    </row>
    <row r="72" spans="6:12" x14ac:dyDescent="0.3">
      <c r="F72" s="18"/>
      <c r="G72" s="19"/>
      <c r="H72" s="4"/>
      <c r="I72" s="4"/>
      <c r="J72" s="7"/>
      <c r="K72" s="7"/>
      <c r="L72" s="7"/>
    </row>
    <row r="73" spans="6:12" x14ac:dyDescent="0.3">
      <c r="F73" s="18"/>
      <c r="G73" s="19"/>
      <c r="H73" s="4"/>
      <c r="I73" s="4"/>
      <c r="J73" s="7"/>
      <c r="K73" s="7"/>
      <c r="L73" s="7"/>
    </row>
  </sheetData>
  <pageMargins left="0.7" right="0.45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view="pageBreakPreview" topLeftCell="A31" zoomScale="60" zoomScaleNormal="100" workbookViewId="0">
      <selection activeCell="Q64" sqref="Q64"/>
    </sheetView>
  </sheetViews>
  <sheetFormatPr defaultRowHeight="14.5" x14ac:dyDescent="0.35"/>
  <cols>
    <col min="18" max="18" width="14.1796875" customWidth="1"/>
  </cols>
  <sheetData>
    <row r="1" spans="1:18" ht="20.5" x14ac:dyDescent="0.45">
      <c r="B1" s="34"/>
      <c r="C1" s="34"/>
      <c r="D1" s="34"/>
      <c r="E1" s="34"/>
      <c r="F1" s="34"/>
      <c r="G1" s="34"/>
      <c r="H1" s="34"/>
      <c r="I1" s="34"/>
      <c r="J1" s="34"/>
      <c r="K1" s="24" t="s">
        <v>97</v>
      </c>
      <c r="L1" s="34"/>
      <c r="M1" s="34"/>
      <c r="N1" s="34"/>
      <c r="O1" s="34"/>
      <c r="P1" s="34"/>
      <c r="Q1" s="34"/>
      <c r="R1" s="34"/>
    </row>
    <row r="2" spans="1:18" ht="20.5" x14ac:dyDescent="0.4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20.5" x14ac:dyDescent="0.45">
      <c r="A3" s="48" t="s">
        <v>140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20.5" x14ac:dyDescent="0.45">
      <c r="A4" s="2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20.5" x14ac:dyDescent="0.45">
      <c r="A5" s="28" t="s">
        <v>139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20.5" x14ac:dyDescent="0.45">
      <c r="A6" s="34" t="s">
        <v>141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20.5" x14ac:dyDescent="0.4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20.5" x14ac:dyDescent="0.45">
      <c r="A8" s="34" t="s">
        <v>142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20.5" x14ac:dyDescent="0.4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20.5" x14ac:dyDescent="0.45">
      <c r="A10" s="34" t="s">
        <v>187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20.5" x14ac:dyDescent="0.45">
      <c r="A11" s="34" t="s">
        <v>143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20.5" x14ac:dyDescent="0.45">
      <c r="A12" s="34" t="s">
        <v>144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20.5" x14ac:dyDescent="0.45">
      <c r="A13" s="34" t="s">
        <v>89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20.5" x14ac:dyDescent="0.45">
      <c r="A14" s="34" t="s">
        <v>145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20.5" x14ac:dyDescent="0.45">
      <c r="A15" s="34" t="s">
        <v>90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0.5" x14ac:dyDescent="0.4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20.5" x14ac:dyDescent="0.45">
      <c r="A17" s="34" t="s">
        <v>146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20.5" x14ac:dyDescent="0.45">
      <c r="A18" s="34" t="s">
        <v>91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20.5" x14ac:dyDescent="0.45">
      <c r="A19" s="34" t="s">
        <v>89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20.5" x14ac:dyDescent="0.45">
      <c r="A20" s="34" t="s">
        <v>147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20.5" x14ac:dyDescent="0.45">
      <c r="A21" s="34" t="s">
        <v>148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20.5" x14ac:dyDescent="0.4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20.5" x14ac:dyDescent="0.45">
      <c r="A23" s="34" t="s">
        <v>149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20.5" x14ac:dyDescent="0.45">
      <c r="A24" s="34" t="s">
        <v>188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20.5" x14ac:dyDescent="0.45">
      <c r="A25" s="34" t="s">
        <v>150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20.5" x14ac:dyDescent="0.4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20.5" x14ac:dyDescent="0.45">
      <c r="A27" s="34" t="s">
        <v>92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20.5" x14ac:dyDescent="0.45">
      <c r="A28" s="34" t="s">
        <v>151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ht="20.5" x14ac:dyDescent="0.45">
      <c r="A29" s="34" t="s">
        <v>152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20.5" x14ac:dyDescent="0.45">
      <c r="A30" s="34" t="s">
        <v>89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ht="20.5" x14ac:dyDescent="0.45">
      <c r="A31" s="34" t="s">
        <v>153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ht="20.5" x14ac:dyDescent="0.45">
      <c r="A32" s="34" t="s">
        <v>93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ht="20.5" x14ac:dyDescent="0.45">
      <c r="A33" s="34" t="s">
        <v>108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20.5" x14ac:dyDescent="0.45">
      <c r="A34" s="34" t="s">
        <v>94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ht="20.5" x14ac:dyDescent="0.4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ht="20.5" x14ac:dyDescent="0.45">
      <c r="A36" s="34" t="s">
        <v>194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ht="20.5" x14ac:dyDescent="0.4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ht="20.5" x14ac:dyDescent="0.45">
      <c r="A38" s="34" t="s">
        <v>88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ht="20.5" x14ac:dyDescent="0.4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20.5" x14ac:dyDescent="0.45">
      <c r="A40" s="34" t="s">
        <v>154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ht="20.5" x14ac:dyDescent="0.45">
      <c r="A41" s="34" t="s">
        <v>155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20.5" x14ac:dyDescent="0.45">
      <c r="A42" s="34" t="s">
        <v>95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20.5" x14ac:dyDescent="0.4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ht="20.5" x14ac:dyDescent="0.45">
      <c r="A44" s="34" t="s">
        <v>156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ht="20.5" x14ac:dyDescent="0.4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ht="20.5" x14ac:dyDescent="0.45">
      <c r="A46" s="34" t="s">
        <v>189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20.5" x14ac:dyDescent="0.45">
      <c r="A47" s="34" t="s">
        <v>157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20.5" x14ac:dyDescent="0.4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20.5" x14ac:dyDescent="0.45">
      <c r="A49" s="34" t="s">
        <v>158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20.5" x14ac:dyDescent="0.45">
      <c r="A50" s="34" t="s">
        <v>159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ht="20.5" x14ac:dyDescent="0.4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20.5" x14ac:dyDescent="0.45">
      <c r="A52" s="49" t="s">
        <v>65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20.5" x14ac:dyDescent="0.45">
      <c r="A53" s="34" t="s">
        <v>86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20.5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20.5" x14ac:dyDescent="0.45">
      <c r="A55" s="34" t="s">
        <v>190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20.5" x14ac:dyDescent="0.4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20.5" x14ac:dyDescent="0.45">
      <c r="A57" s="34" t="s">
        <v>191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20.5" x14ac:dyDescent="0.4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20.5" x14ac:dyDescent="0.45">
      <c r="A59" s="34" t="s">
        <v>192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20.5" x14ac:dyDescent="0.4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20.5" x14ac:dyDescent="0.45">
      <c r="A61" s="34" t="s">
        <v>193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8" ht="20" x14ac:dyDescent="0.4">
      <c r="R62" s="33" t="s">
        <v>63</v>
      </c>
    </row>
    <row r="64" spans="1:18" ht="20" x14ac:dyDescent="0.4">
      <c r="Q64" s="29" t="s">
        <v>203</v>
      </c>
    </row>
    <row r="65" spans="17:17" ht="20" x14ac:dyDescent="0.4">
      <c r="Q65" s="29" t="s">
        <v>195</v>
      </c>
    </row>
  </sheetData>
  <pageMargins left="0.70866141732283472" right="0.31496062992125984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view="pageBreakPreview" topLeftCell="A40" zoomScale="60" zoomScaleNormal="100" workbookViewId="0">
      <selection activeCell="O55" sqref="O55:O56"/>
    </sheetView>
  </sheetViews>
  <sheetFormatPr defaultColWidth="9.1796875" defaultRowHeight="15.5" x14ac:dyDescent="0.35"/>
  <cols>
    <col min="1" max="3" width="9.1796875" style="1"/>
    <col min="4" max="4" width="16.453125" style="1" customWidth="1"/>
    <col min="5" max="5" width="13.08984375" style="1" bestFit="1" customWidth="1"/>
    <col min="6" max="16" width="9.1796875" style="1"/>
    <col min="17" max="17" width="11.7265625" style="1" customWidth="1"/>
    <col min="18" max="16384" width="9.1796875" style="1"/>
  </cols>
  <sheetData>
    <row r="1" spans="1:8" ht="20.5" x14ac:dyDescent="0.45">
      <c r="A1" s="28" t="s">
        <v>160</v>
      </c>
      <c r="B1" s="34"/>
      <c r="C1" s="34"/>
      <c r="D1" s="34"/>
      <c r="E1" s="34"/>
      <c r="F1" s="34"/>
      <c r="G1" s="34"/>
      <c r="H1" s="34"/>
    </row>
    <row r="2" spans="1:8" s="6" customFormat="1" ht="20.5" x14ac:dyDescent="0.45">
      <c r="A2" s="34" t="s">
        <v>161</v>
      </c>
      <c r="B2" s="34"/>
      <c r="C2" s="34"/>
      <c r="D2" s="34"/>
      <c r="E2" s="34"/>
      <c r="F2" s="34"/>
      <c r="G2" s="34"/>
      <c r="H2" s="34"/>
    </row>
    <row r="3" spans="1:8" s="6" customFormat="1" ht="20.5" x14ac:dyDescent="0.45">
      <c r="A3" s="34"/>
      <c r="B3" s="34"/>
      <c r="C3" s="34"/>
      <c r="D3" s="34"/>
      <c r="E3" s="34"/>
      <c r="F3" s="34"/>
      <c r="G3" s="34"/>
      <c r="H3" s="34"/>
    </row>
    <row r="4" spans="1:8" s="6" customFormat="1" ht="20.5" x14ac:dyDescent="0.45">
      <c r="A4" s="34" t="s">
        <v>162</v>
      </c>
      <c r="B4" s="34"/>
      <c r="C4" s="34"/>
      <c r="D4" s="34"/>
      <c r="E4" s="34"/>
      <c r="F4" s="34"/>
      <c r="G4" s="34"/>
      <c r="H4" s="34"/>
    </row>
    <row r="5" spans="1:8" s="6" customFormat="1" ht="20.5" x14ac:dyDescent="0.45">
      <c r="A5" s="34"/>
      <c r="B5" s="34"/>
      <c r="C5" s="34"/>
      <c r="D5" s="34"/>
      <c r="E5" s="34"/>
      <c r="F5" s="34"/>
      <c r="G5" s="34"/>
      <c r="H5" s="34"/>
    </row>
    <row r="6" spans="1:8" s="6" customFormat="1" ht="20.5" x14ac:dyDescent="0.45">
      <c r="A6" s="34" t="s">
        <v>196</v>
      </c>
      <c r="B6" s="34"/>
      <c r="C6" s="34"/>
      <c r="D6" s="34"/>
      <c r="E6" s="34"/>
      <c r="F6" s="34"/>
      <c r="G6" s="34"/>
      <c r="H6" s="34"/>
    </row>
    <row r="7" spans="1:8" s="6" customFormat="1" ht="22.5" customHeight="1" x14ac:dyDescent="0.45">
      <c r="C7" s="34"/>
      <c r="D7" s="34"/>
      <c r="E7" s="28" t="s">
        <v>96</v>
      </c>
      <c r="F7" s="34"/>
      <c r="G7" s="34"/>
      <c r="H7" s="34"/>
    </row>
    <row r="8" spans="1:8" s="6" customFormat="1" ht="20.5" x14ac:dyDescent="0.45">
      <c r="A8" s="34" t="s">
        <v>163</v>
      </c>
      <c r="D8" s="34"/>
      <c r="E8" s="38">
        <v>1900</v>
      </c>
      <c r="F8" s="34"/>
      <c r="G8" s="34"/>
      <c r="H8" s="34"/>
    </row>
    <row r="9" spans="1:8" s="6" customFormat="1" ht="20.5" x14ac:dyDescent="0.45">
      <c r="A9" s="34" t="s">
        <v>164</v>
      </c>
      <c r="C9" s="34"/>
      <c r="D9" s="34"/>
      <c r="E9" s="38">
        <v>418</v>
      </c>
      <c r="F9" s="34"/>
      <c r="G9" s="34"/>
      <c r="H9" s="34"/>
    </row>
    <row r="10" spans="1:8" s="6" customFormat="1" ht="18.75" customHeight="1" x14ac:dyDescent="0.45">
      <c r="A10" s="34" t="s">
        <v>87</v>
      </c>
      <c r="C10" s="34"/>
      <c r="D10" s="34"/>
      <c r="E10" s="38">
        <v>342</v>
      </c>
      <c r="F10" s="34"/>
      <c r="G10" s="34"/>
      <c r="H10" s="34"/>
    </row>
    <row r="11" spans="1:8" s="6" customFormat="1" ht="20.5" x14ac:dyDescent="0.45">
      <c r="A11" s="34"/>
      <c r="B11" s="34"/>
      <c r="C11" s="34"/>
      <c r="D11" s="34"/>
      <c r="E11" s="34"/>
      <c r="F11" s="34"/>
      <c r="G11" s="34"/>
      <c r="H11" s="34"/>
    </row>
    <row r="12" spans="1:8" s="6" customFormat="1" ht="19.5" customHeight="1" x14ac:dyDescent="0.45">
      <c r="A12" s="34" t="s">
        <v>109</v>
      </c>
      <c r="B12" s="34"/>
      <c r="C12" s="34"/>
      <c r="D12" s="34"/>
      <c r="E12" s="34"/>
      <c r="F12" s="34"/>
      <c r="G12" s="34"/>
      <c r="H12" s="34"/>
    </row>
    <row r="13" spans="1:8" s="6" customFormat="1" ht="20.5" x14ac:dyDescent="0.45">
      <c r="A13" s="34" t="s">
        <v>110</v>
      </c>
      <c r="B13" s="34"/>
      <c r="C13" s="34"/>
      <c r="D13" s="34"/>
      <c r="E13" s="34"/>
      <c r="F13" s="34"/>
      <c r="G13" s="34"/>
      <c r="H13" s="34"/>
    </row>
    <row r="14" spans="1:8" s="6" customFormat="1" ht="20.5" x14ac:dyDescent="0.45">
      <c r="A14" s="34"/>
      <c r="B14" s="34"/>
      <c r="C14" s="34"/>
      <c r="D14" s="34"/>
      <c r="E14" s="34"/>
      <c r="F14" s="34"/>
      <c r="G14" s="34"/>
      <c r="H14" s="34"/>
    </row>
    <row r="15" spans="1:8" s="6" customFormat="1" ht="20.5" x14ac:dyDescent="0.45">
      <c r="A15" s="34" t="s">
        <v>197</v>
      </c>
      <c r="B15" s="34"/>
      <c r="C15" s="34"/>
      <c r="D15" s="34"/>
      <c r="F15" s="34"/>
      <c r="G15" s="34"/>
      <c r="H15" s="34"/>
    </row>
    <row r="16" spans="1:8" s="6" customFormat="1" ht="20.5" x14ac:dyDescent="0.45">
      <c r="D16" s="34"/>
      <c r="E16" s="28" t="s">
        <v>96</v>
      </c>
      <c r="F16" s="34"/>
      <c r="G16" s="34"/>
      <c r="H16" s="34"/>
    </row>
    <row r="17" spans="1:8" s="6" customFormat="1" ht="20.5" x14ac:dyDescent="0.45">
      <c r="A17" s="34" t="s">
        <v>165</v>
      </c>
      <c r="C17" s="34"/>
      <c r="D17" s="34"/>
      <c r="E17" s="38">
        <v>1200</v>
      </c>
      <c r="F17" s="34"/>
      <c r="G17" s="34"/>
      <c r="H17" s="34"/>
    </row>
    <row r="18" spans="1:8" s="6" customFormat="1" ht="20.5" x14ac:dyDescent="0.45">
      <c r="A18" s="34" t="s">
        <v>87</v>
      </c>
      <c r="C18" s="34"/>
      <c r="D18" s="34"/>
      <c r="E18" s="38">
        <v>500</v>
      </c>
      <c r="F18" s="34"/>
      <c r="G18" s="34"/>
      <c r="H18" s="34"/>
    </row>
    <row r="19" spans="1:8" s="6" customFormat="1" ht="20.5" x14ac:dyDescent="0.45">
      <c r="A19" s="34"/>
      <c r="B19" s="34"/>
      <c r="C19" s="34"/>
      <c r="D19" s="34"/>
      <c r="E19" s="34"/>
      <c r="F19" s="34"/>
      <c r="G19" s="34"/>
      <c r="H19" s="34"/>
    </row>
    <row r="20" spans="1:8" s="6" customFormat="1" ht="20.5" x14ac:dyDescent="0.45">
      <c r="A20" s="34" t="s">
        <v>174</v>
      </c>
      <c r="B20" s="34"/>
      <c r="C20" s="34"/>
      <c r="D20" s="34"/>
      <c r="E20" s="34"/>
      <c r="F20" s="34"/>
      <c r="G20" s="34"/>
      <c r="H20" s="34"/>
    </row>
    <row r="21" spans="1:8" s="6" customFormat="1" ht="20.5" x14ac:dyDescent="0.45">
      <c r="A21" s="34"/>
      <c r="B21" s="34"/>
      <c r="C21" s="34"/>
      <c r="D21" s="34"/>
      <c r="E21" s="34"/>
      <c r="F21" s="34"/>
      <c r="G21" s="34"/>
      <c r="H21" s="34"/>
    </row>
    <row r="22" spans="1:8" s="6" customFormat="1" ht="20.25" customHeight="1" x14ac:dyDescent="0.45">
      <c r="A22" s="34" t="s">
        <v>170</v>
      </c>
      <c r="B22" s="34"/>
      <c r="C22" s="34"/>
      <c r="D22" s="34"/>
      <c r="E22" s="34"/>
      <c r="F22" s="34"/>
      <c r="G22" s="34"/>
      <c r="H22" s="34"/>
    </row>
    <row r="23" spans="1:8" s="6" customFormat="1" ht="20.5" x14ac:dyDescent="0.45">
      <c r="A23" s="34"/>
      <c r="B23" s="34"/>
      <c r="C23" s="34"/>
      <c r="D23" s="34"/>
      <c r="E23" s="34"/>
      <c r="F23" s="34"/>
      <c r="G23" s="34"/>
      <c r="H23" s="34"/>
    </row>
    <row r="24" spans="1:8" s="6" customFormat="1" ht="20.5" x14ac:dyDescent="0.45">
      <c r="A24" s="34" t="s">
        <v>173</v>
      </c>
      <c r="B24" s="34"/>
      <c r="C24" s="34"/>
      <c r="D24" s="34"/>
      <c r="E24" s="34"/>
      <c r="F24" s="34"/>
      <c r="G24" s="34"/>
      <c r="H24" s="34"/>
    </row>
    <row r="25" spans="1:8" s="6" customFormat="1" ht="20.5" x14ac:dyDescent="0.45">
      <c r="A25" s="34"/>
      <c r="B25" s="34"/>
      <c r="C25" s="34"/>
      <c r="D25" s="34"/>
      <c r="E25" s="34"/>
      <c r="F25" s="34"/>
      <c r="G25" s="34"/>
      <c r="H25" s="34"/>
    </row>
    <row r="26" spans="1:8" s="6" customFormat="1" ht="20.5" x14ac:dyDescent="0.45">
      <c r="A26" s="34" t="s">
        <v>172</v>
      </c>
      <c r="B26" s="34"/>
      <c r="C26" s="34"/>
      <c r="D26" s="34"/>
      <c r="E26" s="34"/>
      <c r="F26" s="34"/>
      <c r="G26" s="34"/>
      <c r="H26" s="34"/>
    </row>
    <row r="27" spans="1:8" s="6" customFormat="1" ht="20.5" x14ac:dyDescent="0.45">
      <c r="A27" s="34" t="s">
        <v>171</v>
      </c>
      <c r="B27" s="34"/>
      <c r="C27" s="34"/>
      <c r="D27" s="34"/>
      <c r="E27" s="34"/>
      <c r="F27" s="34"/>
      <c r="G27" s="34"/>
      <c r="H27" s="34"/>
    </row>
    <row r="28" spans="1:8" s="6" customFormat="1" ht="19.5" customHeight="1" x14ac:dyDescent="0.45">
      <c r="A28" s="34"/>
      <c r="B28" s="34"/>
      <c r="C28" s="34"/>
      <c r="D28" s="34"/>
      <c r="E28" s="34"/>
      <c r="F28" s="34"/>
      <c r="G28" s="34"/>
      <c r="H28" s="34"/>
    </row>
    <row r="29" spans="1:8" s="6" customFormat="1" ht="20.5" x14ac:dyDescent="0.45">
      <c r="A29" s="34" t="s">
        <v>175</v>
      </c>
      <c r="B29" s="34"/>
      <c r="C29" s="34"/>
      <c r="D29" s="34"/>
      <c r="E29" s="34"/>
      <c r="F29" s="34"/>
      <c r="G29" s="34"/>
      <c r="H29" s="34"/>
    </row>
    <row r="30" spans="1:8" s="6" customFormat="1" ht="20.5" x14ac:dyDescent="0.45">
      <c r="A30" s="34" t="s">
        <v>176</v>
      </c>
      <c r="B30" s="34"/>
      <c r="C30" s="34"/>
      <c r="D30" s="34"/>
      <c r="E30" s="34"/>
      <c r="F30" s="34"/>
      <c r="G30" s="34"/>
      <c r="H30" s="34"/>
    </row>
    <row r="31" spans="1:8" s="6" customFormat="1" ht="21.75" customHeight="1" x14ac:dyDescent="0.45">
      <c r="A31" s="34"/>
      <c r="B31" s="34"/>
      <c r="C31" s="34"/>
      <c r="D31" s="34"/>
      <c r="E31" s="34"/>
      <c r="F31" s="34"/>
      <c r="G31" s="34"/>
      <c r="H31" s="34"/>
    </row>
    <row r="32" spans="1:8" s="6" customFormat="1" ht="20.5" x14ac:dyDescent="0.45">
      <c r="A32" s="34" t="s">
        <v>177</v>
      </c>
      <c r="B32" s="34"/>
      <c r="C32" s="34"/>
      <c r="D32" s="34"/>
      <c r="E32" s="34"/>
      <c r="F32" s="34"/>
      <c r="G32" s="34"/>
      <c r="H32" s="34"/>
    </row>
    <row r="33" spans="1:16" s="6" customFormat="1" ht="20.5" x14ac:dyDescent="0.45">
      <c r="A33" s="34"/>
      <c r="B33" s="34"/>
      <c r="C33" s="34"/>
      <c r="D33" s="34"/>
      <c r="E33" s="24" t="s">
        <v>64</v>
      </c>
      <c r="F33" s="34"/>
      <c r="G33" s="34"/>
      <c r="H33" s="34"/>
    </row>
    <row r="34" spans="1:16" s="6" customFormat="1" ht="20.5" x14ac:dyDescent="0.45">
      <c r="A34" s="34"/>
      <c r="B34" s="34" t="s">
        <v>66</v>
      </c>
      <c r="C34" s="34"/>
      <c r="D34" s="34"/>
      <c r="E34" s="51">
        <v>13200</v>
      </c>
      <c r="F34" s="34"/>
      <c r="G34" s="34"/>
      <c r="H34" s="34"/>
    </row>
    <row r="35" spans="1:16" s="6" customFormat="1" ht="20.5" x14ac:dyDescent="0.45">
      <c r="A35" s="34"/>
      <c r="B35" s="34" t="s">
        <v>67</v>
      </c>
      <c r="C35" s="34"/>
      <c r="D35" s="34"/>
      <c r="E35" s="51">
        <v>111000</v>
      </c>
      <c r="F35" s="34"/>
      <c r="G35" s="34"/>
      <c r="H35" s="34"/>
    </row>
    <row r="36" spans="1:16" s="6" customFormat="1" ht="20.5" x14ac:dyDescent="0.45">
      <c r="A36" s="34"/>
      <c r="B36" s="34" t="s">
        <v>166</v>
      </c>
      <c r="C36" s="34"/>
      <c r="D36" s="34"/>
      <c r="E36" s="51">
        <v>36000</v>
      </c>
      <c r="F36" s="34"/>
      <c r="G36" s="34"/>
      <c r="H36" s="34"/>
    </row>
    <row r="37" spans="1:16" s="6" customFormat="1" ht="20.5" x14ac:dyDescent="0.45">
      <c r="A37" s="34"/>
      <c r="B37" s="34"/>
      <c r="C37" s="34"/>
      <c r="D37" s="34"/>
      <c r="E37" s="34"/>
      <c r="F37" s="34"/>
      <c r="G37" s="34"/>
      <c r="H37" s="34"/>
    </row>
    <row r="38" spans="1:16" s="6" customFormat="1" ht="20.5" x14ac:dyDescent="0.45">
      <c r="A38" s="34" t="s">
        <v>111</v>
      </c>
      <c r="B38" s="34"/>
      <c r="C38" s="34"/>
      <c r="D38" s="34"/>
      <c r="E38" s="34"/>
      <c r="F38" s="34"/>
      <c r="G38" s="34"/>
      <c r="H38" s="34"/>
    </row>
    <row r="39" spans="1:16" s="6" customFormat="1" ht="15.75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16" s="6" customFormat="1" ht="20.5" x14ac:dyDescent="0.45">
      <c r="A40" s="34" t="s">
        <v>169</v>
      </c>
      <c r="B40" s="34"/>
      <c r="C40" s="34"/>
      <c r="D40" s="34"/>
      <c r="E40" s="34"/>
      <c r="F40" s="34"/>
      <c r="G40" s="34"/>
      <c r="H40" s="34"/>
    </row>
    <row r="41" spans="1:16" s="6" customFormat="1" ht="20.5" x14ac:dyDescent="0.45">
      <c r="A41" s="34"/>
      <c r="B41" s="34"/>
      <c r="C41" s="34"/>
      <c r="D41" s="34"/>
      <c r="E41" s="34"/>
      <c r="F41" s="34"/>
      <c r="G41" s="34"/>
      <c r="H41" s="34"/>
    </row>
    <row r="42" spans="1:16" s="6" customFormat="1" ht="20.5" x14ac:dyDescent="0.45">
      <c r="A42" s="34" t="s">
        <v>167</v>
      </c>
      <c r="B42" s="34"/>
      <c r="C42" s="34"/>
      <c r="D42" s="34"/>
      <c r="E42" s="34"/>
      <c r="F42" s="34"/>
      <c r="G42" s="34"/>
      <c r="H42" s="34"/>
    </row>
    <row r="43" spans="1:16" s="6" customFormat="1" ht="20.5" x14ac:dyDescent="0.45">
      <c r="A43" s="34"/>
      <c r="B43" s="34"/>
      <c r="C43" s="34"/>
      <c r="D43" s="34"/>
      <c r="E43" s="34"/>
      <c r="F43" s="34"/>
      <c r="G43" s="34"/>
      <c r="H43" s="34"/>
    </row>
    <row r="44" spans="1:16" s="6" customFormat="1" ht="20.5" x14ac:dyDescent="0.45">
      <c r="A44" s="28" t="s">
        <v>65</v>
      </c>
      <c r="B44" s="34"/>
      <c r="C44" s="34"/>
      <c r="D44" s="34"/>
      <c r="E44" s="34"/>
      <c r="F44" s="34"/>
      <c r="G44" s="34"/>
      <c r="H44" s="34"/>
    </row>
    <row r="45" spans="1:16" s="6" customFormat="1" ht="20.5" x14ac:dyDescent="0.45">
      <c r="A45" s="34" t="s">
        <v>168</v>
      </c>
      <c r="B45" s="34"/>
      <c r="C45" s="34"/>
      <c r="D45" s="34"/>
      <c r="E45" s="34"/>
      <c r="F45" s="34"/>
      <c r="G45" s="34"/>
      <c r="H45" s="34"/>
      <c r="P45" s="33" t="s">
        <v>63</v>
      </c>
    </row>
    <row r="46" spans="1:16" s="6" customFormat="1" ht="14" x14ac:dyDescent="0.3">
      <c r="P46" s="7"/>
    </row>
    <row r="47" spans="1:16" s="6" customFormat="1" ht="14" x14ac:dyDescent="0.3"/>
    <row r="48" spans="1:16" s="6" customFormat="1" ht="14" x14ac:dyDescent="0.3"/>
    <row r="49" spans="1:15" s="6" customFormat="1" ht="14" x14ac:dyDescent="0.3"/>
    <row r="50" spans="1:15" s="6" customFormat="1" ht="14" x14ac:dyDescent="0.3"/>
    <row r="51" spans="1:15" s="6" customFormat="1" ht="23.25" customHeight="1" x14ac:dyDescent="0.3"/>
    <row r="52" spans="1:15" s="6" customFormat="1" ht="14" x14ac:dyDescent="0.3"/>
    <row r="53" spans="1:15" s="6" customFormat="1" ht="14" x14ac:dyDescent="0.3"/>
    <row r="54" spans="1:15" s="6" customFormat="1" ht="14" x14ac:dyDescent="0.3"/>
    <row r="55" spans="1:15" s="6" customFormat="1" ht="20" x14ac:dyDescent="0.4">
      <c r="O55" s="29" t="s">
        <v>204</v>
      </c>
    </row>
    <row r="56" spans="1:15" s="6" customFormat="1" ht="20" x14ac:dyDescent="0.4">
      <c r="O56" s="29" t="s">
        <v>195</v>
      </c>
    </row>
    <row r="57" spans="1:15" s="6" customFormat="1" ht="14" x14ac:dyDescent="0.3"/>
    <row r="58" spans="1:15" s="6" customFormat="1" ht="14" x14ac:dyDescent="0.3"/>
    <row r="59" spans="1:15" s="6" customFormat="1" ht="14" x14ac:dyDescent="0.3"/>
    <row r="60" spans="1:15" s="6" customFormat="1" ht="14" x14ac:dyDescent="0.3">
      <c r="A60" s="23"/>
      <c r="B60" s="23"/>
      <c r="C60" s="23"/>
      <c r="D60" s="23"/>
      <c r="E60" s="23"/>
      <c r="F60" s="23"/>
    </row>
    <row r="61" spans="1:15" s="6" customFormat="1" ht="14" x14ac:dyDescent="0.3"/>
    <row r="62" spans="1:15" s="6" customFormat="1" ht="14" x14ac:dyDescent="0.3"/>
    <row r="63" spans="1:15" s="6" customFormat="1" ht="14" x14ac:dyDescent="0.3">
      <c r="A63" s="23"/>
      <c r="B63" s="23"/>
      <c r="C63" s="23"/>
      <c r="D63" s="23"/>
      <c r="E63" s="23"/>
      <c r="F63" s="23"/>
    </row>
    <row r="64" spans="1:15" s="6" customFormat="1" ht="14" x14ac:dyDescent="0.3"/>
    <row r="65" s="6" customFormat="1" ht="14" x14ac:dyDescent="0.3"/>
    <row r="66" s="6" customFormat="1" ht="14" x14ac:dyDescent="0.3"/>
    <row r="67" s="6" customFormat="1" ht="23.25" customHeight="1" x14ac:dyDescent="0.3"/>
    <row r="68" s="6" customFormat="1" ht="14" x14ac:dyDescent="0.3"/>
    <row r="69" s="6" customFormat="1" ht="14" x14ac:dyDescent="0.3"/>
    <row r="70" s="6" customFormat="1" ht="14" x14ac:dyDescent="0.3"/>
    <row r="71" s="6" customFormat="1" ht="14" x14ac:dyDescent="0.3"/>
    <row r="72" s="6" customFormat="1" ht="14" x14ac:dyDescent="0.3"/>
    <row r="73" s="6" customFormat="1" ht="14" x14ac:dyDescent="0.3"/>
    <row r="74" s="6" customFormat="1" ht="14" x14ac:dyDescent="0.3"/>
    <row r="75" s="6" customFormat="1" ht="14" x14ac:dyDescent="0.3"/>
    <row r="76" s="6" customFormat="1" ht="14" x14ac:dyDescent="0.3"/>
    <row r="77" s="6" customFormat="1" ht="14" x14ac:dyDescent="0.3"/>
    <row r="78" s="6" customFormat="1" ht="14" x14ac:dyDescent="0.3"/>
    <row r="79" s="6" customFormat="1" ht="14" x14ac:dyDescent="0.3"/>
    <row r="80" s="6" customFormat="1" ht="14" x14ac:dyDescent="0.3"/>
    <row r="81" spans="1:6" s="6" customFormat="1" ht="14" x14ac:dyDescent="0.3"/>
    <row r="82" spans="1:6" s="6" customFormat="1" ht="14" x14ac:dyDescent="0.3"/>
    <row r="83" spans="1:6" s="6" customFormat="1" ht="14" x14ac:dyDescent="0.3"/>
    <row r="84" spans="1:6" s="6" customFormat="1" ht="14" x14ac:dyDescent="0.3"/>
    <row r="85" spans="1:6" s="6" customFormat="1" ht="14" x14ac:dyDescent="0.3"/>
    <row r="86" spans="1:6" s="6" customFormat="1" ht="14" x14ac:dyDescent="0.3"/>
    <row r="87" spans="1:6" s="6" customFormat="1" ht="14" x14ac:dyDescent="0.3"/>
    <row r="88" spans="1:6" s="6" customFormat="1" ht="14" x14ac:dyDescent="0.3"/>
    <row r="89" spans="1:6" s="6" customFormat="1" ht="14" x14ac:dyDescent="0.3"/>
    <row r="90" spans="1:6" s="6" customFormat="1" ht="14" x14ac:dyDescent="0.3"/>
    <row r="91" spans="1:6" s="6" customFormat="1" ht="17.25" customHeight="1" x14ac:dyDescent="0.3"/>
    <row r="92" spans="1:6" s="6" customFormat="1" ht="14" x14ac:dyDescent="0.3">
      <c r="A92" s="23"/>
      <c r="B92" s="23"/>
      <c r="C92" s="23"/>
      <c r="D92" s="23"/>
      <c r="E92" s="23"/>
      <c r="F92" s="23"/>
    </row>
    <row r="93" spans="1:6" s="6" customFormat="1" ht="14" x14ac:dyDescent="0.3"/>
    <row r="94" spans="1:6" s="6" customFormat="1" ht="14" x14ac:dyDescent="0.3"/>
    <row r="95" spans="1:6" s="6" customFormat="1" ht="14" x14ac:dyDescent="0.3"/>
    <row r="96" spans="1:6" s="6" customFormat="1" ht="14" x14ac:dyDescent="0.3"/>
    <row r="97" s="6" customFormat="1" ht="14" x14ac:dyDescent="0.3"/>
    <row r="98" s="6" customFormat="1" ht="14" x14ac:dyDescent="0.3"/>
    <row r="99" s="6" customFormat="1" ht="14" x14ac:dyDescent="0.3"/>
    <row r="100" s="6" customFormat="1" ht="14" x14ac:dyDescent="0.3"/>
    <row r="101" s="6" customFormat="1" ht="14" x14ac:dyDescent="0.3"/>
    <row r="102" s="6" customFormat="1" ht="14" x14ac:dyDescent="0.3"/>
    <row r="103" s="6" customFormat="1" ht="14" x14ac:dyDescent="0.3"/>
    <row r="104" s="6" customFormat="1" ht="14" x14ac:dyDescent="0.3"/>
    <row r="105" s="6" customFormat="1" ht="14" x14ac:dyDescent="0.3"/>
    <row r="106" s="6" customFormat="1" ht="14" x14ac:dyDescent="0.3"/>
  </sheetData>
  <pageMargins left="0.7" right="0.4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Question 21</vt:lpstr>
      <vt:lpstr>Question 22</vt:lpstr>
      <vt:lpstr>Question 23</vt:lpstr>
      <vt:lpstr>Question 24</vt:lpstr>
      <vt:lpstr>Question 25</vt:lpstr>
      <vt:lpstr>'Question 21'!Print_Area</vt:lpstr>
      <vt:lpstr>'Question 22'!Print_Area</vt:lpstr>
      <vt:lpstr>'Question 23'!Print_Area</vt:lpstr>
      <vt:lpstr>'Question 24'!Print_Area</vt:lpstr>
      <vt:lpstr>'Question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Injeni</dc:creator>
  <cp:lastModifiedBy>user</cp:lastModifiedBy>
  <cp:lastPrinted>2024-04-18T06:44:41Z</cp:lastPrinted>
  <dcterms:created xsi:type="dcterms:W3CDTF">2015-06-05T18:17:20Z</dcterms:created>
  <dcterms:modified xsi:type="dcterms:W3CDTF">2024-04-18T06:45:16Z</dcterms:modified>
</cp:coreProperties>
</file>