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17925" windowHeight="9630"/>
  </bookViews>
  <sheets>
    <sheet name="DEC 2022 Q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2" i="1" l="1"/>
  <c r="N59" i="1"/>
  <c r="K59" i="1"/>
  <c r="L59" i="1"/>
  <c r="M59" i="1"/>
  <c r="J59" i="1"/>
  <c r="I59" i="1"/>
  <c r="N58" i="1"/>
  <c r="Q51" i="1"/>
  <c r="N46" i="1"/>
  <c r="M46" i="1"/>
  <c r="L46" i="1"/>
  <c r="L50" i="1" s="1"/>
  <c r="K46" i="1"/>
  <c r="N57" i="1"/>
  <c r="K56" i="1"/>
  <c r="L56" i="1"/>
  <c r="M56" i="1"/>
  <c r="N56" i="1"/>
  <c r="J56" i="1"/>
  <c r="K55" i="1"/>
  <c r="L55" i="1" s="1"/>
  <c r="M55" i="1" s="1"/>
  <c r="N55" i="1" s="1"/>
  <c r="J55" i="1"/>
  <c r="I55" i="1"/>
  <c r="I54" i="1"/>
  <c r="J51" i="1"/>
  <c r="K50" i="1"/>
  <c r="J50" i="1"/>
  <c r="H50" i="1"/>
  <c r="J49" i="1"/>
  <c r="J48" i="1"/>
  <c r="K47" i="1"/>
  <c r="K48" i="1" s="1"/>
  <c r="K49" i="1" s="1"/>
  <c r="K51" i="1" s="1"/>
  <c r="L47" i="1"/>
  <c r="J47" i="1"/>
  <c r="P12" i="1"/>
  <c r="J46" i="1"/>
  <c r="P11" i="1"/>
  <c r="P10" i="1"/>
  <c r="L42" i="1"/>
  <c r="M42" i="1" s="1"/>
  <c r="N42" i="1" s="1"/>
  <c r="L43" i="1"/>
  <c r="M43" i="1" s="1"/>
  <c r="N43" i="1" s="1"/>
  <c r="L44" i="1"/>
  <c r="M44" i="1"/>
  <c r="N44" i="1" s="1"/>
  <c r="L45" i="1"/>
  <c r="M45" i="1"/>
  <c r="N45" i="1" s="1"/>
  <c r="K45" i="1"/>
  <c r="K44" i="1"/>
  <c r="K43" i="1"/>
  <c r="K42" i="1"/>
  <c r="J45" i="1"/>
  <c r="J44" i="1"/>
  <c r="J43" i="1"/>
  <c r="J42" i="1"/>
  <c r="N40" i="1"/>
  <c r="M40" i="1"/>
  <c r="L40" i="1"/>
  <c r="K40" i="1"/>
  <c r="J40" i="1"/>
  <c r="G40" i="1"/>
  <c r="E34" i="1"/>
  <c r="M47" i="1" l="1"/>
  <c r="M48" i="1" s="1"/>
  <c r="M49" i="1" s="1"/>
  <c r="M50" i="1"/>
  <c r="L48" i="1"/>
  <c r="L49" i="1" s="1"/>
  <c r="L51" i="1" s="1"/>
  <c r="M51" i="1" l="1"/>
  <c r="N50" i="1"/>
  <c r="P50" i="1" s="1"/>
  <c r="N47" i="1"/>
  <c r="N48" i="1" l="1"/>
  <c r="N49" i="1" s="1"/>
  <c r="N51" i="1" s="1"/>
</calcChain>
</file>

<file path=xl/sharedStrings.xml><?xml version="1.0" encoding="utf-8"?>
<sst xmlns="http://schemas.openxmlformats.org/spreadsheetml/2006/main" count="58" uniqueCount="55">
  <si>
    <t>Mrs Jane Wakwa is the Marketing Director of Vuma Limited, a company that makes and sells electronic devices.</t>
  </si>
  <si>
    <t>The company is considering the launch of a new mobile phone model branded “Trex”. The available data is not fully reliable</t>
  </si>
  <si>
    <t>though Jane still feels that she can make a recommendation on whether or not to launch “Trex”.</t>
  </si>
  <si>
    <t>Additional information:</t>
  </si>
  <si>
    <t>1. Trex is estimated to have a shelf life of five years commencing year 2023.</t>
  </si>
  <si>
    <t>2. Trex will require the purchase of a machine at a cost of Sh.100 million at the end of year 2022, after which the machine will be sold for Sh.20 million at the end of the fifth year.</t>
  </si>
  <si>
    <t>3. The selling price and cost structures of Trex (for the first year 2023) with expected inflation factors are as follows:</t>
  </si>
  <si>
    <t>Inflation rate (%) - from year 2024 onwards</t>
  </si>
  <si>
    <t>sh. Per unit</t>
  </si>
  <si>
    <t xml:space="preserve">Selling price </t>
  </si>
  <si>
    <t xml:space="preserve">Material costs </t>
  </si>
  <si>
    <t xml:space="preserve">Direct labour costs </t>
  </si>
  <si>
    <t xml:space="preserve">Incremental fixed cost (excludes depreciation) </t>
  </si>
  <si>
    <t>4. The company is eligible for capital allowances (depreciation for tax purposes) at the rate of 25% on reducing balance.</t>
  </si>
  <si>
    <t>5. At the end of the project when the machine is sold, any gain or loss on disposal will be considered for tax.</t>
  </si>
  <si>
    <t>6. The tax rate on income and capital allowances is at the rate of 30% per annum. Assume that the tax for a given period is paid in the same year.</t>
  </si>
  <si>
    <t>7. The project will require an initial investment in working capital of Sh.20 million which will be increasing by Sh.5</t>
  </si>
  <si>
    <t>million at the end of each year to cater for general inflation. The whole amount together with the periodic increase will, however, revert at the end of the project.</t>
  </si>
  <si>
    <t>8. Experience has shown that demand for new products is not exactly known in year one but tends to be stable</t>
  </si>
  <si>
    <t>thereafter. Jane has come up with the following estimates of demand for year 2023.</t>
  </si>
  <si>
    <t>Probability</t>
  </si>
  <si>
    <t>Expected sales (Units)</t>
  </si>
  <si>
    <t>Jane expects an initial increase in demand in year 2024 of 25% then a decline of 50% in year 2025. This level will</t>
  </si>
  <si>
    <t>remain the same till the end of the project.</t>
  </si>
  <si>
    <t>9. Vuma Limited has a real weighted average cost of capital (WACC) of 8% and general inflation is expected to be at 4%.</t>
  </si>
  <si>
    <t>Due to the risk of the project, Jane feels that the relevant nominal WACC should be increased by 3%.</t>
  </si>
  <si>
    <t>Required:</t>
  </si>
  <si>
    <t>Compute the following:</t>
  </si>
  <si>
    <t>(a) The weighted average cost of capital to be used to evaluate the project. (2 marks)</t>
  </si>
  <si>
    <t>(b) The relevant cash flows over the project period. (15 marks)</t>
  </si>
  <si>
    <t>(c) The net present value (NPV) of the project. Advise on the viability of the project. (3 marks)</t>
  </si>
  <si>
    <t>DECEMBER 2022 Q22</t>
  </si>
  <si>
    <t>WACC</t>
  </si>
  <si>
    <t>RELEVANT CASHFLOWS OVER THE PROJECT PERIOD</t>
  </si>
  <si>
    <t xml:space="preserve">SALES REVENUE </t>
  </si>
  <si>
    <t>Depreciation</t>
  </si>
  <si>
    <t>initioal cost</t>
  </si>
  <si>
    <t>salvage value</t>
  </si>
  <si>
    <t xml:space="preserve">rate </t>
  </si>
  <si>
    <t>nbv</t>
  </si>
  <si>
    <t>EBT</t>
  </si>
  <si>
    <t>TAX</t>
  </si>
  <si>
    <t>EAT</t>
  </si>
  <si>
    <t>OPERATING CASHFLOWS</t>
  </si>
  <si>
    <t>INVESTMENT STATEMENT</t>
  </si>
  <si>
    <t>INITIAL COST</t>
  </si>
  <si>
    <t>WORKING CAPITAL</t>
  </si>
  <si>
    <t>CHANGES IN WORKING CAPITAL</t>
  </si>
  <si>
    <t>TERMINAL VALUES</t>
  </si>
  <si>
    <t>NBV</t>
  </si>
  <si>
    <t>TAX SAVINGS ON DISPOSAL</t>
  </si>
  <si>
    <t>PROJECT CASHFLOWS</t>
  </si>
  <si>
    <t>C)</t>
  </si>
  <si>
    <t>NPV</t>
  </si>
  <si>
    <t>ADVICE: THE PROJECT IS VIABLE, THEY SHOULD INVEST IN THE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</si>
</sst>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71" formatCode="#,##0;\(#,##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43" fontId="2" fillId="0" borderId="0" xfId="1" applyFont="1"/>
    <xf numFmtId="164" fontId="2" fillId="0" borderId="0" xfId="1" applyNumberFormat="1" applyFont="1"/>
    <xf numFmtId="164" fontId="3" fillId="0" borderId="0" xfId="1" applyNumberFormat="1" applyFont="1"/>
    <xf numFmtId="9" fontId="2" fillId="0" borderId="0" xfId="2" applyFont="1"/>
    <xf numFmtId="164" fontId="3" fillId="0" borderId="0" xfId="1" applyNumberFormat="1" applyFont="1" applyAlignment="1">
      <alignment horizontal="center"/>
    </xf>
    <xf numFmtId="9" fontId="3" fillId="0" borderId="0" xfId="2" applyFont="1"/>
    <xf numFmtId="43" fontId="3" fillId="0" borderId="0" xfId="1" applyFont="1"/>
    <xf numFmtId="43" fontId="3" fillId="0" borderId="1" xfId="1" applyFont="1" applyBorder="1" applyAlignment="1">
      <alignment horizontal="center"/>
    </xf>
    <xf numFmtId="1" fontId="3" fillId="0" borderId="0" xfId="1" applyNumberFormat="1" applyFont="1"/>
    <xf numFmtId="164" fontId="2" fillId="0" borderId="1" xfId="1" applyNumberFormat="1" applyFont="1" applyBorder="1"/>
    <xf numFmtId="171" fontId="2" fillId="0" borderId="0" xfId="1" applyNumberFormat="1" applyFont="1"/>
    <xf numFmtId="171" fontId="3" fillId="0" borderId="2" xfId="1" applyNumberFormat="1" applyFont="1" applyBorder="1"/>
    <xf numFmtId="171" fontId="2" fillId="0" borderId="1" xfId="1" applyNumberFormat="1" applyFont="1" applyBorder="1"/>
    <xf numFmtId="171" fontId="3" fillId="0" borderId="0" xfId="1" applyNumberFormat="1" applyFont="1"/>
    <xf numFmtId="171" fontId="3" fillId="0" borderId="3" xfId="1" applyNumberFormat="1" applyFont="1" applyBorder="1"/>
    <xf numFmtId="3" fontId="3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61"/>
  <sheetViews>
    <sheetView tabSelected="1" topLeftCell="A40" workbookViewId="0">
      <selection activeCell="N57" sqref="N57"/>
    </sheetView>
  </sheetViews>
  <sheetFormatPr defaultRowHeight="15" x14ac:dyDescent="0.25"/>
  <cols>
    <col min="2" max="2" width="13.140625" bestFit="1" customWidth="1"/>
    <col min="9" max="9" width="14" bestFit="1" customWidth="1"/>
    <col min="10" max="10" width="15.140625" customWidth="1"/>
    <col min="11" max="11" width="14.85546875" customWidth="1"/>
    <col min="12" max="12" width="14" bestFit="1" customWidth="1"/>
    <col min="13" max="14" width="13.140625" bestFit="1" customWidth="1"/>
    <col min="16" max="16" width="16" customWidth="1"/>
    <col min="17" max="17" width="11.28515625" bestFit="1" customWidth="1"/>
  </cols>
  <sheetData>
    <row r="1" spans="2:27" ht="15.75" x14ac:dyDescent="0.25">
      <c r="B1" s="2"/>
      <c r="C1" s="5" t="s">
        <v>31</v>
      </c>
      <c r="D1" s="5"/>
      <c r="E1" s="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"/>
      <c r="X1" s="1"/>
      <c r="Y1" s="1"/>
      <c r="Z1" s="1"/>
      <c r="AA1" s="1"/>
    </row>
    <row r="2" spans="2:27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1"/>
      <c r="X2" s="1"/>
      <c r="Y2" s="1"/>
      <c r="Z2" s="1"/>
      <c r="AA2" s="1"/>
    </row>
    <row r="3" spans="2:27" ht="15.75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"/>
      <c r="X3" s="1"/>
      <c r="Y3" s="1"/>
      <c r="Z3" s="1"/>
      <c r="AA3" s="1"/>
    </row>
    <row r="4" spans="2:27" ht="15.75" x14ac:dyDescent="0.25">
      <c r="B4" s="2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"/>
      <c r="X4" s="1"/>
      <c r="Y4" s="1"/>
      <c r="Z4" s="1"/>
      <c r="AA4" s="1"/>
    </row>
    <row r="5" spans="2:27" ht="15.75" x14ac:dyDescent="0.25">
      <c r="B5" s="3" t="s">
        <v>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1"/>
      <c r="X5" s="1"/>
      <c r="Y5" s="1"/>
      <c r="Z5" s="1"/>
      <c r="AA5" s="1"/>
    </row>
    <row r="6" spans="2:27" ht="15.75" x14ac:dyDescent="0.25">
      <c r="B6" s="2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"/>
      <c r="X6" s="1"/>
      <c r="Y6" s="1"/>
      <c r="Z6" s="1"/>
      <c r="AA6" s="1"/>
    </row>
    <row r="7" spans="2:27" ht="15.75" x14ac:dyDescent="0.25">
      <c r="B7" s="2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1"/>
      <c r="X7" s="1"/>
      <c r="Y7" s="1"/>
      <c r="Z7" s="1"/>
      <c r="AA7" s="1"/>
    </row>
    <row r="8" spans="2:27" ht="15.75" x14ac:dyDescent="0.25">
      <c r="B8" s="2" t="s">
        <v>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1"/>
      <c r="X8" s="1"/>
      <c r="Y8" s="1"/>
      <c r="Z8" s="1"/>
      <c r="AA8" s="1"/>
    </row>
    <row r="9" spans="2:27" ht="15.75" x14ac:dyDescent="0.25">
      <c r="B9" s="2"/>
      <c r="C9" s="2"/>
      <c r="D9" s="2"/>
      <c r="E9" s="2"/>
      <c r="F9" s="2"/>
      <c r="G9" s="2"/>
      <c r="H9" s="2"/>
      <c r="I9" s="2"/>
      <c r="J9" s="3" t="s">
        <v>8</v>
      </c>
      <c r="K9" s="3" t="s">
        <v>7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1"/>
      <c r="X9" s="1"/>
      <c r="Y9" s="1"/>
      <c r="Z9" s="1"/>
      <c r="AA9" s="1"/>
    </row>
    <row r="10" spans="2:27" ht="15.75" x14ac:dyDescent="0.25">
      <c r="B10" s="2"/>
      <c r="D10" s="2"/>
      <c r="E10" s="2"/>
      <c r="F10" s="2" t="s">
        <v>9</v>
      </c>
      <c r="G10" s="2"/>
      <c r="H10" s="2"/>
      <c r="I10" s="2"/>
      <c r="J10" s="2">
        <v>5000</v>
      </c>
      <c r="K10" s="4">
        <v>0.02</v>
      </c>
      <c r="L10" s="2"/>
      <c r="M10" s="2"/>
      <c r="N10" s="2"/>
      <c r="O10" s="2" t="s">
        <v>36</v>
      </c>
      <c r="P10" s="2">
        <f>100000000</f>
        <v>100000000</v>
      </c>
      <c r="Q10" s="2"/>
      <c r="R10" s="2"/>
      <c r="S10" s="2"/>
      <c r="T10" s="2"/>
      <c r="U10" s="2"/>
      <c r="V10" s="2"/>
      <c r="W10" s="1"/>
      <c r="X10" s="1"/>
      <c r="Y10" s="1"/>
      <c r="Z10" s="1"/>
      <c r="AA10" s="1"/>
    </row>
    <row r="11" spans="2:27" ht="15.75" x14ac:dyDescent="0.25">
      <c r="B11" s="2"/>
      <c r="D11" s="2"/>
      <c r="E11" s="2"/>
      <c r="F11" s="2" t="s">
        <v>10</v>
      </c>
      <c r="G11" s="2"/>
      <c r="H11" s="2"/>
      <c r="I11" s="2"/>
      <c r="J11" s="2">
        <v>2000</v>
      </c>
      <c r="K11" s="4">
        <v>0.04</v>
      </c>
      <c r="L11" s="2"/>
      <c r="M11" s="2"/>
      <c r="N11" s="2"/>
      <c r="O11" s="2" t="s">
        <v>37</v>
      </c>
      <c r="P11" s="2">
        <f>20000000</f>
        <v>20000000</v>
      </c>
      <c r="Q11" s="2"/>
      <c r="R11" s="2"/>
      <c r="S11" s="2"/>
      <c r="T11" s="2"/>
      <c r="U11" s="2"/>
      <c r="V11" s="2"/>
      <c r="W11" s="1"/>
      <c r="X11" s="1"/>
      <c r="Y11" s="1"/>
      <c r="Z11" s="1"/>
      <c r="AA11" s="1"/>
    </row>
    <row r="12" spans="2:27" ht="15.75" x14ac:dyDescent="0.25">
      <c r="B12" s="2"/>
      <c r="D12" s="2"/>
      <c r="E12" s="2"/>
      <c r="F12" s="2" t="s">
        <v>11</v>
      </c>
      <c r="G12" s="2"/>
      <c r="H12" s="2"/>
      <c r="I12" s="2"/>
      <c r="J12" s="2">
        <v>1000</v>
      </c>
      <c r="K12" s="4">
        <v>0.05</v>
      </c>
      <c r="L12" s="2"/>
      <c r="M12" s="2"/>
      <c r="N12" s="2"/>
      <c r="O12" s="2" t="s">
        <v>39</v>
      </c>
      <c r="P12" s="2">
        <f>P10-P11</f>
        <v>80000000</v>
      </c>
      <c r="Q12" s="2"/>
      <c r="R12" s="2"/>
      <c r="S12" s="2"/>
      <c r="T12" s="2"/>
      <c r="U12" s="2"/>
      <c r="V12" s="2"/>
      <c r="W12" s="1"/>
      <c r="X12" s="1"/>
      <c r="Y12" s="1"/>
      <c r="Z12" s="1"/>
      <c r="AA12" s="1"/>
    </row>
    <row r="13" spans="2:27" ht="15.75" x14ac:dyDescent="0.25">
      <c r="B13" s="2"/>
      <c r="D13" s="2"/>
      <c r="E13" s="2"/>
      <c r="F13" s="2" t="s">
        <v>12</v>
      </c>
      <c r="G13" s="2"/>
      <c r="H13" s="2"/>
      <c r="I13" s="2"/>
      <c r="J13" s="2">
        <v>500</v>
      </c>
      <c r="K13" s="4">
        <v>0.1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1"/>
      <c r="X13" s="1"/>
      <c r="Y13" s="1"/>
      <c r="Z13" s="1"/>
      <c r="AA13" s="1"/>
    </row>
    <row r="14" spans="2:27" ht="15.75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1"/>
      <c r="X14" s="1"/>
      <c r="Y14" s="1"/>
      <c r="Z14" s="1"/>
      <c r="AA14" s="1"/>
    </row>
    <row r="15" spans="2:27" ht="15.75" x14ac:dyDescent="0.25">
      <c r="B15" s="2" t="s">
        <v>13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 t="s">
        <v>38</v>
      </c>
      <c r="N15" s="4">
        <v>0.25</v>
      </c>
      <c r="O15" s="2"/>
      <c r="P15" s="2"/>
      <c r="Q15" s="2"/>
      <c r="R15" s="2"/>
      <c r="S15" s="2"/>
      <c r="T15" s="2"/>
      <c r="U15" s="2"/>
      <c r="V15" s="2"/>
      <c r="W15" s="1"/>
      <c r="X15" s="1"/>
      <c r="Y15" s="1"/>
      <c r="Z15" s="1"/>
      <c r="AA15" s="1"/>
    </row>
    <row r="16" spans="2:27" ht="15.75" x14ac:dyDescent="0.25">
      <c r="B16" s="2" t="s">
        <v>14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1"/>
      <c r="X16" s="1"/>
      <c r="Y16" s="1"/>
      <c r="Z16" s="1"/>
      <c r="AA16" s="1"/>
    </row>
    <row r="17" spans="2:27" ht="15.75" x14ac:dyDescent="0.25">
      <c r="B17" s="2" t="s">
        <v>15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1"/>
      <c r="X17" s="1"/>
      <c r="Y17" s="1"/>
      <c r="Z17" s="1"/>
      <c r="AA17" s="1"/>
    </row>
    <row r="18" spans="2:27" ht="15.75" x14ac:dyDescent="0.25">
      <c r="B18" s="2" t="s">
        <v>16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1"/>
      <c r="X18" s="1"/>
      <c r="Y18" s="1"/>
      <c r="Z18" s="1"/>
      <c r="AA18" s="1"/>
    </row>
    <row r="19" spans="2:27" ht="15.75" x14ac:dyDescent="0.25">
      <c r="B19" s="2" t="s">
        <v>17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"/>
      <c r="X19" s="1"/>
      <c r="Y19" s="1"/>
      <c r="Z19" s="1"/>
      <c r="AA19" s="1"/>
    </row>
    <row r="20" spans="2:27" ht="15.75" x14ac:dyDescent="0.25">
      <c r="B20" s="2" t="s">
        <v>18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1"/>
      <c r="X20" s="1"/>
      <c r="Y20" s="1"/>
      <c r="Z20" s="1"/>
      <c r="AA20" s="1"/>
    </row>
    <row r="21" spans="2:27" ht="15.75" x14ac:dyDescent="0.25">
      <c r="B21" s="2" t="s">
        <v>19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1"/>
      <c r="X21" s="1"/>
      <c r="Y21" s="1"/>
      <c r="Z21" s="1"/>
      <c r="AA21" s="1"/>
    </row>
    <row r="22" spans="2:27" ht="15.75" x14ac:dyDescent="0.25">
      <c r="B22" s="2"/>
      <c r="C22" s="2"/>
      <c r="D22" s="2"/>
      <c r="E22" s="3" t="s">
        <v>20</v>
      </c>
      <c r="F22" s="2"/>
      <c r="G22" s="3" t="s">
        <v>21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1"/>
      <c r="X22" s="1"/>
      <c r="Y22" s="1"/>
      <c r="Z22" s="1"/>
      <c r="AA22" s="1"/>
    </row>
    <row r="23" spans="2:27" ht="15.75" x14ac:dyDescent="0.25">
      <c r="B23" s="2"/>
      <c r="C23" s="2"/>
      <c r="D23" s="2"/>
      <c r="E23" s="4">
        <v>0.3</v>
      </c>
      <c r="F23" s="2"/>
      <c r="G23" s="2">
        <v>40000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1"/>
      <c r="X23" s="1"/>
      <c r="Y23" s="1"/>
      <c r="Z23" s="1"/>
      <c r="AA23" s="1"/>
    </row>
    <row r="24" spans="2:27" ht="15.75" x14ac:dyDescent="0.25">
      <c r="B24" s="2"/>
      <c r="C24" s="2"/>
      <c r="D24" s="2"/>
      <c r="E24" s="4">
        <v>0.4</v>
      </c>
      <c r="F24" s="2"/>
      <c r="G24" s="2">
        <v>30000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1"/>
      <c r="X24" s="1"/>
      <c r="Y24" s="1"/>
      <c r="Z24" s="1"/>
      <c r="AA24" s="1"/>
    </row>
    <row r="25" spans="2:27" ht="15.75" x14ac:dyDescent="0.25">
      <c r="B25" s="2"/>
      <c r="C25" s="2"/>
      <c r="D25" s="2"/>
      <c r="E25" s="4">
        <v>0.3</v>
      </c>
      <c r="F25" s="2"/>
      <c r="G25" s="2">
        <v>10000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1"/>
      <c r="X25" s="1"/>
      <c r="Y25" s="1"/>
      <c r="Z25" s="1"/>
      <c r="AA25" s="1"/>
    </row>
    <row r="26" spans="2:27" ht="15.75" x14ac:dyDescent="0.25">
      <c r="B26" s="2"/>
      <c r="C26" s="2" t="s">
        <v>22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1"/>
      <c r="X26" s="1"/>
      <c r="Y26" s="1"/>
      <c r="Z26" s="1"/>
      <c r="AA26" s="1"/>
    </row>
    <row r="27" spans="2:27" ht="15.75" x14ac:dyDescent="0.25">
      <c r="B27" s="2"/>
      <c r="C27" s="2" t="s">
        <v>23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1"/>
      <c r="X27" s="1"/>
      <c r="Y27" s="1"/>
      <c r="Z27" s="1"/>
      <c r="AA27" s="1"/>
    </row>
    <row r="28" spans="2:27" ht="15.75" x14ac:dyDescent="0.25">
      <c r="B28" s="2" t="s">
        <v>24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1"/>
      <c r="X28" s="1"/>
      <c r="Y28" s="1"/>
      <c r="Z28" s="1"/>
      <c r="AA28" s="1"/>
    </row>
    <row r="29" spans="2:27" ht="15.75" x14ac:dyDescent="0.25">
      <c r="B29" s="2"/>
      <c r="C29" s="2" t="s">
        <v>25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1"/>
      <c r="X29" s="1"/>
      <c r="Y29" s="1"/>
      <c r="Z29" s="1"/>
      <c r="AA29" s="1"/>
    </row>
    <row r="30" spans="2:27" ht="15.75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1"/>
      <c r="X30" s="1"/>
      <c r="Y30" s="1"/>
      <c r="Z30" s="1"/>
      <c r="AA30" s="1"/>
    </row>
    <row r="31" spans="2:27" ht="15.75" x14ac:dyDescent="0.25">
      <c r="B31" s="3" t="s">
        <v>26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1"/>
      <c r="X31" s="1"/>
      <c r="Y31" s="1"/>
      <c r="Z31" s="1"/>
      <c r="AA31" s="1"/>
    </row>
    <row r="32" spans="2:27" ht="15.75" x14ac:dyDescent="0.25">
      <c r="B32" s="2" t="s">
        <v>27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1"/>
      <c r="X32" s="1"/>
      <c r="Y32" s="1"/>
      <c r="Z32" s="1"/>
      <c r="AA32" s="1"/>
    </row>
    <row r="33" spans="2:27" ht="15.75" x14ac:dyDescent="0.25">
      <c r="B33" s="2" t="s">
        <v>28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1"/>
      <c r="X33" s="1"/>
      <c r="Y33" s="1"/>
      <c r="Z33" s="1"/>
      <c r="AA33" s="1"/>
    </row>
    <row r="34" spans="2:27" ht="15.75" x14ac:dyDescent="0.25">
      <c r="B34" s="2"/>
      <c r="C34" s="2"/>
      <c r="D34" s="3" t="s">
        <v>32</v>
      </c>
      <c r="E34" s="6">
        <f>8%+3%</f>
        <v>0.11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1"/>
      <c r="X34" s="1"/>
      <c r="Y34" s="1"/>
      <c r="Z34" s="1"/>
      <c r="AA34" s="1"/>
    </row>
    <row r="35" spans="2:27" ht="15.75" x14ac:dyDescent="0.25">
      <c r="B35" s="2" t="s">
        <v>29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1"/>
      <c r="X35" s="1"/>
      <c r="Y35" s="1"/>
      <c r="Z35" s="1"/>
      <c r="AA35" s="1"/>
    </row>
    <row r="36" spans="2:27" ht="15.75" x14ac:dyDescent="0.25">
      <c r="B36" s="2" t="s">
        <v>30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1"/>
      <c r="X36" s="1"/>
      <c r="Y36" s="1"/>
      <c r="Z36" s="1"/>
      <c r="AA36" s="1"/>
    </row>
    <row r="37" spans="2:27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1"/>
      <c r="X37" s="1"/>
      <c r="Y37" s="1"/>
      <c r="Z37" s="1"/>
      <c r="AA37" s="1"/>
    </row>
    <row r="38" spans="2:27" ht="15.75" x14ac:dyDescent="0.25">
      <c r="B38" s="1"/>
      <c r="C38" s="1"/>
      <c r="D38" s="1"/>
      <c r="E38" s="1"/>
      <c r="F38" s="1"/>
      <c r="G38" s="1"/>
      <c r="H38" s="1"/>
      <c r="I38" s="1"/>
      <c r="J38" s="8" t="s">
        <v>33</v>
      </c>
      <c r="K38" s="8"/>
      <c r="L38" s="8"/>
      <c r="M38" s="8"/>
      <c r="N38" s="8"/>
      <c r="O38" s="8"/>
      <c r="P38" s="8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5.75" x14ac:dyDescent="0.25">
      <c r="B39" s="1"/>
      <c r="C39" s="1"/>
      <c r="D39" s="1"/>
      <c r="E39" s="1"/>
      <c r="F39" s="1"/>
      <c r="G39" s="1"/>
      <c r="H39" s="1"/>
      <c r="I39" s="9">
        <v>2022</v>
      </c>
      <c r="J39" s="9">
        <v>2023</v>
      </c>
      <c r="K39" s="9">
        <v>2024</v>
      </c>
      <c r="L39" s="9">
        <v>2025</v>
      </c>
      <c r="M39" s="9">
        <v>2026</v>
      </c>
      <c r="N39" s="9">
        <v>2027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5.75" x14ac:dyDescent="0.25">
      <c r="B40" s="1"/>
      <c r="C40" s="1"/>
      <c r="D40" s="1"/>
      <c r="E40" s="1"/>
      <c r="F40" s="1"/>
      <c r="G40" s="1" t="str">
        <f>G22</f>
        <v>Expected sales (Units)</v>
      </c>
      <c r="H40" s="1"/>
      <c r="I40" s="1"/>
      <c r="J40" s="10">
        <f>(G23*E23)+(G24*E24)+(G25*E25)</f>
        <v>27000</v>
      </c>
      <c r="K40" s="10">
        <f>J40*1.25</f>
        <v>33750</v>
      </c>
      <c r="L40" s="10">
        <f>K40*0.5</f>
        <v>16875</v>
      </c>
      <c r="M40" s="10">
        <f>K40*0.5</f>
        <v>16875</v>
      </c>
      <c r="N40" s="10">
        <f>K40*0.5</f>
        <v>16875</v>
      </c>
      <c r="O40" s="2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5.75" x14ac:dyDescent="0.25">
      <c r="B41" s="1"/>
      <c r="C41" s="1"/>
      <c r="D41" s="1"/>
      <c r="E41" s="1"/>
      <c r="F41" s="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5.75" x14ac:dyDescent="0.25">
      <c r="B42" s="1"/>
      <c r="C42" s="1"/>
      <c r="D42" s="1"/>
      <c r="E42" s="1"/>
      <c r="F42" s="2" t="s">
        <v>34</v>
      </c>
      <c r="G42" s="11"/>
      <c r="H42" s="11"/>
      <c r="I42" s="11"/>
      <c r="J42" s="11">
        <f>J40*J10</f>
        <v>135000000</v>
      </c>
      <c r="K42" s="11">
        <f>J42*(1+$K$10)</f>
        <v>137700000</v>
      </c>
      <c r="L42" s="11">
        <f t="shared" ref="L42:N42" si="0">K42*(1+$K$10)</f>
        <v>140454000</v>
      </c>
      <c r="M42" s="11">
        <f t="shared" si="0"/>
        <v>143263080</v>
      </c>
      <c r="N42" s="11">
        <f t="shared" si="0"/>
        <v>146128341.59999999</v>
      </c>
      <c r="O42" s="11"/>
      <c r="P42" s="11"/>
      <c r="Q42" s="1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5.75" x14ac:dyDescent="0.25">
      <c r="B43" s="1"/>
      <c r="C43" s="1"/>
      <c r="D43" s="1"/>
      <c r="E43" s="1"/>
      <c r="F43" s="2" t="s">
        <v>10</v>
      </c>
      <c r="G43" s="11"/>
      <c r="H43" s="11"/>
      <c r="I43" s="11"/>
      <c r="J43" s="11">
        <f>-J40*J11</f>
        <v>-54000000</v>
      </c>
      <c r="K43" s="11">
        <f>J43*(1+$K$11)</f>
        <v>-56160000</v>
      </c>
      <c r="L43" s="11">
        <f t="shared" ref="L43:N43" si="1">K43*(1+$K$11)</f>
        <v>-58406400</v>
      </c>
      <c r="M43" s="11">
        <f t="shared" si="1"/>
        <v>-60742656</v>
      </c>
      <c r="N43" s="11">
        <f t="shared" si="1"/>
        <v>-63172362.240000002</v>
      </c>
      <c r="O43" s="11"/>
      <c r="P43" s="11"/>
      <c r="Q43" s="1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5.75" x14ac:dyDescent="0.25">
      <c r="B44" s="1"/>
      <c r="C44" s="1"/>
      <c r="D44" s="1"/>
      <c r="E44" s="1"/>
      <c r="F44" s="2" t="s">
        <v>11</v>
      </c>
      <c r="G44" s="11"/>
      <c r="H44" s="11"/>
      <c r="I44" s="11"/>
      <c r="J44" s="11">
        <f>-J40*J12</f>
        <v>-27000000</v>
      </c>
      <c r="K44" s="11">
        <f>J44*(1+$K$12)</f>
        <v>-28350000</v>
      </c>
      <c r="L44" s="11">
        <f t="shared" ref="L44:N44" si="2">K44*(1+$K$12)</f>
        <v>-29767500</v>
      </c>
      <c r="M44" s="11">
        <f t="shared" si="2"/>
        <v>-31255875</v>
      </c>
      <c r="N44" s="11">
        <f t="shared" si="2"/>
        <v>-32818668.75</v>
      </c>
      <c r="O44" s="11"/>
      <c r="P44" s="11"/>
      <c r="Q44" s="1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15.75" x14ac:dyDescent="0.25">
      <c r="B45" s="1"/>
      <c r="C45" s="1"/>
      <c r="D45" s="1"/>
      <c r="E45" s="1"/>
      <c r="F45" s="2" t="s">
        <v>12</v>
      </c>
      <c r="G45" s="11"/>
      <c r="H45" s="11"/>
      <c r="I45" s="11"/>
      <c r="J45" s="11">
        <f>-J40*J13</f>
        <v>-13500000</v>
      </c>
      <c r="K45" s="11">
        <f>J45*(1+$K$13)</f>
        <v>-14850000.000000002</v>
      </c>
      <c r="L45" s="11">
        <f t="shared" ref="L45:N45" si="3">K45*(1+$K$13)</f>
        <v>-16335000.000000004</v>
      </c>
      <c r="M45" s="11">
        <f t="shared" si="3"/>
        <v>-17968500.000000004</v>
      </c>
      <c r="N45" s="11">
        <f t="shared" si="3"/>
        <v>-19765350.000000007</v>
      </c>
      <c r="O45" s="11"/>
      <c r="P45" s="11"/>
      <c r="Q45" s="1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15.75" x14ac:dyDescent="0.25">
      <c r="B46" s="1"/>
      <c r="C46" s="1"/>
      <c r="D46" s="1"/>
      <c r="E46" s="1"/>
      <c r="F46" s="1"/>
      <c r="G46" s="11" t="s">
        <v>35</v>
      </c>
      <c r="H46" s="11"/>
      <c r="I46" s="11"/>
      <c r="J46" s="11">
        <f>-(P10-P11)*N15</f>
        <v>-20000000</v>
      </c>
      <c r="K46" s="11">
        <f>-(P12+J46)*0.25</f>
        <v>-15000000</v>
      </c>
      <c r="L46" s="11">
        <f>-(P12+SUM(J46:K46))*N15</f>
        <v>-11250000</v>
      </c>
      <c r="M46" s="11">
        <f>-(P12+SUM(J46:L46))*N15</f>
        <v>-8437500</v>
      </c>
      <c r="N46" s="11">
        <f>-(P12+SUM(J46:M46))*N15</f>
        <v>-6328125</v>
      </c>
      <c r="O46" s="11"/>
      <c r="P46" s="11"/>
      <c r="Q46" s="1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15.75" x14ac:dyDescent="0.25">
      <c r="B47" s="1"/>
      <c r="C47" s="1"/>
      <c r="D47" s="1"/>
      <c r="E47" s="1"/>
      <c r="F47" s="1"/>
      <c r="G47" s="11"/>
      <c r="H47" s="11" t="s">
        <v>40</v>
      </c>
      <c r="I47" s="11"/>
      <c r="J47" s="12">
        <f>SUM(J42:J46)</f>
        <v>20500000</v>
      </c>
      <c r="K47" s="12">
        <f t="shared" ref="K47:N47" si="4">SUM(K42:K46)</f>
        <v>23340000</v>
      </c>
      <c r="L47" s="12">
        <f t="shared" si="4"/>
        <v>24695100</v>
      </c>
      <c r="M47" s="12">
        <f t="shared" si="4"/>
        <v>24858548.999999996</v>
      </c>
      <c r="N47" s="12">
        <f t="shared" si="4"/>
        <v>24043835.609999977</v>
      </c>
      <c r="O47" s="11"/>
      <c r="P47" s="11"/>
      <c r="Q47" s="1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5.75" x14ac:dyDescent="0.25">
      <c r="B48" s="1"/>
      <c r="C48" s="1"/>
      <c r="D48" s="1"/>
      <c r="E48" s="1"/>
      <c r="F48" s="1"/>
      <c r="G48" s="11"/>
      <c r="H48" s="11" t="s">
        <v>41</v>
      </c>
      <c r="I48" s="11"/>
      <c r="J48" s="13">
        <f>-J47*0.3</f>
        <v>-6150000</v>
      </c>
      <c r="K48" s="13">
        <f t="shared" ref="K48:N48" si="5">-K47*0.3</f>
        <v>-7002000</v>
      </c>
      <c r="L48" s="13">
        <f t="shared" si="5"/>
        <v>-7408530</v>
      </c>
      <c r="M48" s="13">
        <f t="shared" si="5"/>
        <v>-7457564.6999999983</v>
      </c>
      <c r="N48" s="13">
        <f t="shared" si="5"/>
        <v>-7213150.6829999927</v>
      </c>
      <c r="O48" s="11"/>
      <c r="P48" s="11"/>
      <c r="Q48" s="1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5.75" x14ac:dyDescent="0.25">
      <c r="B49" s="1"/>
      <c r="C49" s="1"/>
      <c r="D49" s="1"/>
      <c r="E49" s="1"/>
      <c r="F49" s="1"/>
      <c r="G49" s="11"/>
      <c r="H49" s="11" t="s">
        <v>42</v>
      </c>
      <c r="I49" s="11"/>
      <c r="J49" s="14">
        <f>SUM(J47:J48)</f>
        <v>14350000</v>
      </c>
      <c r="K49" s="14">
        <f t="shared" ref="K49:N49" si="6">SUM(K47:K48)</f>
        <v>16338000</v>
      </c>
      <c r="L49" s="14">
        <f t="shared" si="6"/>
        <v>17286570</v>
      </c>
      <c r="M49" s="14">
        <f t="shared" si="6"/>
        <v>17400984.299999997</v>
      </c>
      <c r="N49" s="14">
        <f t="shared" si="6"/>
        <v>16830684.926999986</v>
      </c>
      <c r="O49" s="11"/>
      <c r="P49" s="11"/>
      <c r="Q49" s="1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5.75" x14ac:dyDescent="0.25">
      <c r="B50" s="1"/>
      <c r="C50" s="1"/>
      <c r="D50" s="1"/>
      <c r="E50" s="1"/>
      <c r="F50" s="1"/>
      <c r="G50" s="11"/>
      <c r="H50" s="11" t="str">
        <f>G46</f>
        <v>Depreciation</v>
      </c>
      <c r="I50" s="11"/>
      <c r="J50" s="11">
        <f>-J46</f>
        <v>20000000</v>
      </c>
      <c r="K50" s="11">
        <f t="shared" ref="K50:N50" si="7">-K46</f>
        <v>15000000</v>
      </c>
      <c r="L50" s="11">
        <f t="shared" si="7"/>
        <v>11250000</v>
      </c>
      <c r="M50" s="11">
        <f t="shared" si="7"/>
        <v>8437500</v>
      </c>
      <c r="N50" s="11">
        <f t="shared" si="7"/>
        <v>6328125</v>
      </c>
      <c r="O50" s="11"/>
      <c r="P50" s="11">
        <f>SUM(J50:O50)</f>
        <v>61015625</v>
      </c>
      <c r="Q50" s="1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5.75" x14ac:dyDescent="0.25">
      <c r="B51" s="1"/>
      <c r="C51" s="1"/>
      <c r="D51" s="1"/>
      <c r="E51" s="1"/>
      <c r="F51" s="1"/>
      <c r="G51" s="11" t="s">
        <v>43</v>
      </c>
      <c r="H51" s="11"/>
      <c r="I51" s="11"/>
      <c r="J51" s="12">
        <f>SUM(J49:J50)</f>
        <v>34350000</v>
      </c>
      <c r="K51" s="12">
        <f t="shared" ref="K51:N51" si="8">SUM(K49:K50)</f>
        <v>31338000</v>
      </c>
      <c r="L51" s="12">
        <f t="shared" si="8"/>
        <v>28536570</v>
      </c>
      <c r="M51" s="12">
        <f t="shared" si="8"/>
        <v>25838484.299999997</v>
      </c>
      <c r="N51" s="12">
        <f t="shared" si="8"/>
        <v>23158809.926999986</v>
      </c>
      <c r="O51" s="11"/>
      <c r="P51" s="11" t="s">
        <v>49</v>
      </c>
      <c r="Q51" s="11">
        <f>P10-P50</f>
        <v>38984375</v>
      </c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5.75" x14ac:dyDescent="0.25">
      <c r="B52" s="1"/>
      <c r="C52" s="1"/>
      <c r="D52" s="1"/>
      <c r="E52" s="1"/>
      <c r="F52" s="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5.75" x14ac:dyDescent="0.25">
      <c r="B53" s="1"/>
      <c r="C53" s="1"/>
      <c r="D53" s="1"/>
      <c r="E53" s="1"/>
      <c r="F53" s="1"/>
      <c r="G53" s="14" t="s">
        <v>44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15.75" x14ac:dyDescent="0.25">
      <c r="B54" s="1"/>
      <c r="C54" s="1"/>
      <c r="D54" s="1"/>
      <c r="E54" s="1"/>
      <c r="F54" s="1"/>
      <c r="G54" s="11" t="s">
        <v>45</v>
      </c>
      <c r="H54" s="11"/>
      <c r="I54" s="11">
        <f>-P10</f>
        <v>-100000000</v>
      </c>
      <c r="J54" s="11"/>
      <c r="K54" s="11"/>
      <c r="L54" s="11"/>
      <c r="M54" s="11"/>
      <c r="N54" s="11"/>
      <c r="O54" s="11"/>
      <c r="P54" s="11"/>
      <c r="Q54" s="1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5.75" x14ac:dyDescent="0.25">
      <c r="B55" s="1"/>
      <c r="C55" s="1"/>
      <c r="D55" s="1"/>
      <c r="E55" s="1"/>
      <c r="F55" s="1"/>
      <c r="G55" s="11" t="s">
        <v>46</v>
      </c>
      <c r="H55" s="11"/>
      <c r="I55" s="11">
        <f>-20000000</f>
        <v>-20000000</v>
      </c>
      <c r="J55" s="11">
        <f>I55-5000000</f>
        <v>-25000000</v>
      </c>
      <c r="K55" s="11">
        <f t="shared" ref="K55:N55" si="9">J55-5000000</f>
        <v>-30000000</v>
      </c>
      <c r="L55" s="11">
        <f t="shared" si="9"/>
        <v>-35000000</v>
      </c>
      <c r="M55" s="11">
        <f t="shared" si="9"/>
        <v>-40000000</v>
      </c>
      <c r="N55" s="11">
        <f t="shared" si="9"/>
        <v>-45000000</v>
      </c>
      <c r="O55" s="11"/>
      <c r="P55" s="11"/>
      <c r="Q55" s="1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5.75" x14ac:dyDescent="0.25">
      <c r="B56" s="1"/>
      <c r="C56" s="1"/>
      <c r="D56" s="1"/>
      <c r="E56" s="1"/>
      <c r="F56" s="1" t="s">
        <v>47</v>
      </c>
      <c r="G56" s="11"/>
      <c r="H56" s="11"/>
      <c r="I56" s="11"/>
      <c r="J56" s="11">
        <f>J55-I55</f>
        <v>-5000000</v>
      </c>
      <c r="K56" s="11">
        <f t="shared" ref="K56:N56" si="10">K55-J55</f>
        <v>-5000000</v>
      </c>
      <c r="L56" s="11">
        <f t="shared" si="10"/>
        <v>-5000000</v>
      </c>
      <c r="M56" s="11">
        <f t="shared" si="10"/>
        <v>-5000000</v>
      </c>
      <c r="N56" s="11">
        <f t="shared" si="10"/>
        <v>-5000000</v>
      </c>
      <c r="O56" s="11"/>
      <c r="P56" s="11"/>
      <c r="Q56" s="1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5.75" x14ac:dyDescent="0.25">
      <c r="B57" s="1"/>
      <c r="C57" s="1"/>
      <c r="D57" s="1"/>
      <c r="E57" s="1"/>
      <c r="F57" s="1"/>
      <c r="G57" s="11" t="s">
        <v>48</v>
      </c>
      <c r="H57" s="11"/>
      <c r="I57" s="11"/>
      <c r="J57" s="11"/>
      <c r="K57" s="11"/>
      <c r="L57" s="11"/>
      <c r="M57" s="11"/>
      <c r="N57" s="11">
        <f>P11-N55</f>
        <v>65000000</v>
      </c>
      <c r="O57" s="11"/>
      <c r="P57" s="11"/>
      <c r="Q57" s="1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15.75" x14ac:dyDescent="0.25">
      <c r="B58" s="1"/>
      <c r="C58" s="1"/>
      <c r="D58" s="1"/>
      <c r="E58" s="1"/>
      <c r="F58" s="1"/>
      <c r="G58" s="11" t="s">
        <v>50</v>
      </c>
      <c r="H58" s="11"/>
      <c r="I58" s="11"/>
      <c r="J58" s="11"/>
      <c r="K58" s="11"/>
      <c r="L58" s="11"/>
      <c r="M58" s="11"/>
      <c r="N58" s="11">
        <f>(Q51-P11)*0.3</f>
        <v>5695312.5</v>
      </c>
      <c r="O58" s="11"/>
      <c r="P58" s="11"/>
      <c r="Q58" s="1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6.5" thickBot="1" x14ac:dyDescent="0.3">
      <c r="B59" s="1"/>
      <c r="C59" s="1"/>
      <c r="D59" s="1"/>
      <c r="E59" s="1"/>
      <c r="F59" s="7" t="s">
        <v>51</v>
      </c>
      <c r="G59" s="11"/>
      <c r="H59" s="11"/>
      <c r="I59" s="15">
        <f>SUM(I54:I58)</f>
        <v>-120000000</v>
      </c>
      <c r="J59" s="15">
        <f>J51+J56</f>
        <v>29350000</v>
      </c>
      <c r="K59" s="15">
        <f t="shared" ref="K59:M59" si="11">K51+K56</f>
        <v>26338000</v>
      </c>
      <c r="L59" s="15">
        <f t="shared" si="11"/>
        <v>23536570</v>
      </c>
      <c r="M59" s="15">
        <f t="shared" si="11"/>
        <v>20838484.299999997</v>
      </c>
      <c r="N59" s="15">
        <f>N51+N57+N58</f>
        <v>93854122.426999986</v>
      </c>
      <c r="O59" s="11"/>
      <c r="P59" s="11"/>
      <c r="Q59" s="1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5.75" x14ac:dyDescent="0.25">
      <c r="B60" s="1"/>
      <c r="C60" s="1"/>
      <c r="D60" s="1"/>
      <c r="E60" s="1"/>
      <c r="F60" s="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5.75" x14ac:dyDescent="0.25">
      <c r="B61" s="1"/>
      <c r="C61" s="1"/>
      <c r="D61" s="1"/>
      <c r="E61" s="1"/>
      <c r="F61" s="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5.75" x14ac:dyDescent="0.25">
      <c r="B62" s="1"/>
      <c r="C62" s="1"/>
      <c r="D62" s="1"/>
      <c r="E62" s="1"/>
      <c r="F62" s="1"/>
      <c r="G62" s="11"/>
      <c r="H62" s="11"/>
      <c r="I62" s="11" t="s">
        <v>52</v>
      </c>
      <c r="J62" s="14" t="s">
        <v>53</v>
      </c>
      <c r="K62" s="16">
        <f>NPV(E34,J59:N59)+I59</f>
        <v>14452498.878327847</v>
      </c>
      <c r="L62" s="11"/>
      <c r="M62" s="11"/>
      <c r="N62" s="11"/>
      <c r="O62" s="11"/>
      <c r="P62" s="11"/>
      <c r="Q62" s="1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5.75" x14ac:dyDescent="0.25">
      <c r="B63" s="1"/>
      <c r="C63" s="1"/>
      <c r="D63" s="1"/>
      <c r="E63" s="1"/>
      <c r="F63" s="1"/>
      <c r="G63" s="11"/>
      <c r="H63" s="11"/>
      <c r="I63" s="11"/>
      <c r="J63" s="11" t="s">
        <v>54</v>
      </c>
      <c r="K63" s="11"/>
      <c r="L63" s="11"/>
      <c r="M63" s="11"/>
      <c r="N63" s="11"/>
      <c r="O63" s="11"/>
      <c r="P63" s="11"/>
      <c r="Q63" s="1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5.75" x14ac:dyDescent="0.25">
      <c r="B64" s="1"/>
      <c r="C64" s="1"/>
      <c r="D64" s="1"/>
      <c r="E64" s="1"/>
      <c r="F64" s="1"/>
      <c r="G64" s="11"/>
      <c r="H64" s="11"/>
      <c r="I64" s="11"/>
      <c r="J64" s="11">
        <v>2</v>
      </c>
      <c r="K64" s="11"/>
      <c r="L64" s="11"/>
      <c r="M64" s="11"/>
      <c r="N64" s="11"/>
      <c r="O64" s="11"/>
      <c r="P64" s="11"/>
      <c r="Q64" s="1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5.75" x14ac:dyDescent="0.25">
      <c r="B65" s="1"/>
      <c r="C65" s="1"/>
      <c r="D65" s="1"/>
      <c r="E65" s="1"/>
      <c r="F65" s="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5.75" x14ac:dyDescent="0.25">
      <c r="B66" s="1"/>
      <c r="C66" s="1"/>
      <c r="D66" s="1"/>
      <c r="E66" s="1"/>
      <c r="F66" s="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5.75" x14ac:dyDescent="0.25">
      <c r="B67" s="1"/>
      <c r="C67" s="1"/>
      <c r="D67" s="1"/>
      <c r="E67" s="1"/>
      <c r="F67" s="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5.75" x14ac:dyDescent="0.25">
      <c r="B68" s="1"/>
      <c r="C68" s="1"/>
      <c r="D68" s="1"/>
      <c r="E68" s="1"/>
      <c r="F68" s="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5.75" x14ac:dyDescent="0.25">
      <c r="B69" s="1"/>
      <c r="C69" s="1"/>
      <c r="D69" s="1"/>
      <c r="E69" s="1"/>
      <c r="F69" s="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5.75" x14ac:dyDescent="0.25">
      <c r="B70" s="1"/>
      <c r="C70" s="1"/>
      <c r="D70" s="1"/>
      <c r="E70" s="1"/>
      <c r="F70" s="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5.75" x14ac:dyDescent="0.25">
      <c r="B71" s="1"/>
      <c r="C71" s="1"/>
      <c r="D71" s="1"/>
      <c r="E71" s="1"/>
      <c r="F71" s="1"/>
      <c r="G71" s="1"/>
      <c r="H71" s="1"/>
      <c r="I71" s="1"/>
      <c r="J71" s="2"/>
      <c r="K71" s="2"/>
      <c r="L71" s="2"/>
      <c r="M71" s="2"/>
      <c r="N71" s="2"/>
      <c r="O71" s="2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5.75" x14ac:dyDescent="0.25">
      <c r="B72" s="1"/>
      <c r="C72" s="1"/>
      <c r="D72" s="1"/>
      <c r="E72" s="1"/>
      <c r="F72" s="1"/>
      <c r="G72" s="1"/>
      <c r="H72" s="1"/>
      <c r="I72" s="1"/>
      <c r="J72" s="2"/>
      <c r="K72" s="2"/>
      <c r="L72" s="2"/>
      <c r="M72" s="2"/>
      <c r="N72" s="2"/>
      <c r="O72" s="2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5.75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5.75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5.75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5.75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5.75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5.75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5.75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5.75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5.75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5.75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5.75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5.75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5.75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5.75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5.75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5.75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5.75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5.75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5.75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5.75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5.75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5.75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5.75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5.75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5.75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5.75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5.75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5.75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5.75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5.75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5.75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5.75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5.75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5.75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5.75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5.75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5.75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5.75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5.75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5.75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5.75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5.75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5.75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5.75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5.75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5.75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5.75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5.75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5.75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5.75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5.75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5.75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5.75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5.75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5.75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5.75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5.75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5.75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5.75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5.75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5.75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5.75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5.75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5.75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5.75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5.75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5.75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5.75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5.75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5.75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5.75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5.75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5.75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5.75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5.75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5.75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5.75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5.75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5.75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5.75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5.75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5.75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5.75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5.75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5.75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5.75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5.75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5.75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5.75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</sheetData>
  <mergeCells count="2">
    <mergeCell ref="C1:E1"/>
    <mergeCell ref="J38:P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2022 Q22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2023-08-18T05:16:09Z</dcterms:created>
  <dcterms:modified xsi:type="dcterms:W3CDTF">2023-08-18T17:40:24Z</dcterms:modified>
</cp:coreProperties>
</file>